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digitalgojp.sharepoint.com/sites/MAFF_FS00159/Lib0001/【第１階層_06_就農促進Ｇ】/【次世代班】/【常用保存フォルダ】/201_経営発展支援事業、就農準備資金等/02_予算執行/①割当内示関係（要望量含む）/R8当初＋R7補正/05_R8所要額調査_第4回（チャレンジのみ）/01_依頼/"/>
    </mc:Choice>
  </mc:AlternateContent>
  <xr:revisionPtr revIDLastSave="231" documentId="8_{BF00939A-7B36-4CE8-BCB6-C3AB109DF3D0}" xr6:coauthVersionLast="47" xr6:coauthVersionMax="47" xr10:uidLastSave="{CCD13358-9CB2-4574-99CD-B75370BC0062}"/>
  <bookViews>
    <workbookView xWindow="-120" yWindow="-16320" windowWidth="29040" windowHeight="15720" xr2:uid="{C247B609-F39F-430F-A2AF-1CE72AD9B034}"/>
  </bookViews>
  <sheets>
    <sheet name="４-２_（申請）新規就農者チャレンジ事業" sheetId="8" r:id="rId1"/>
    <sheet name="整理番号表" sheetId="9" r:id="rId2"/>
  </sheets>
  <definedNames>
    <definedName name="_xlnm._FilterDatabase" localSheetId="0" hidden="1">'４-２_（申請）新規就農者チャレンジ事業'!$A$6:$CG$6</definedName>
    <definedName name="_xlnm.Print_Area" localSheetId="0">'４-２_（申請）新規就農者チャレンジ事業'!$A$1:$CG$32</definedName>
    <definedName name="_xlnm.Print_Area" localSheetId="1">整理番号表!$A$1:$W$41</definedName>
    <definedName name="_xlnm.Print_Titles" localSheetId="0">'４-２_（申請）新規就農者チャレンジ事業'!$4:$6</definedName>
    <definedName name="管轄局" localSheetId="0">#REF!</definedName>
    <definedName name="管轄局">#REF!</definedName>
    <definedName name="政策目的" localSheetId="0">#REF!</definedName>
    <definedName name="政策目的">#REF!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T7" i="8" l="1"/>
  <c r="BS7" i="8"/>
  <c r="BT8" i="8"/>
  <c r="BX8" i="8" s="1"/>
  <c r="BX7" i="8"/>
  <c r="BT9" i="8"/>
  <c r="BX9" i="8" s="1"/>
  <c r="BT10" i="8"/>
  <c r="BX10" i="8" s="1"/>
  <c r="BT12" i="8"/>
  <c r="BT13" i="8"/>
  <c r="BT14" i="8"/>
  <c r="BT15" i="8"/>
  <c r="BT16" i="8"/>
  <c r="BT17" i="8"/>
  <c r="BT18" i="8"/>
  <c r="BT19" i="8"/>
  <c r="BT20" i="8"/>
  <c r="BT21" i="8"/>
  <c r="BT22" i="8"/>
  <c r="BT23" i="8"/>
  <c r="BT11" i="8"/>
  <c r="BX15" i="8"/>
  <c r="BX11" i="8"/>
  <c r="BX14" i="8"/>
  <c r="BX16" i="8"/>
  <c r="BX17" i="8"/>
  <c r="BX18" i="8"/>
  <c r="BX19" i="8"/>
  <c r="BX20" i="8"/>
  <c r="BX21" i="8"/>
  <c r="BX22" i="8"/>
  <c r="BX23" i="8"/>
  <c r="BY11" i="8" l="1"/>
  <c r="BY12" i="8"/>
  <c r="BY13" i="8"/>
  <c r="BY14" i="8"/>
  <c r="BY15" i="8"/>
  <c r="BY16" i="8"/>
  <c r="BY17" i="8"/>
  <c r="BY18" i="8"/>
  <c r="BY19" i="8"/>
  <c r="BY20" i="8"/>
  <c r="BY21" i="8"/>
  <c r="BY22" i="8"/>
  <c r="BY23" i="8"/>
  <c r="BS22" i="8"/>
  <c r="BS9" i="8"/>
  <c r="BS10" i="8"/>
  <c r="BS11" i="8"/>
  <c r="BS12" i="8"/>
  <c r="BX12" i="8" s="1"/>
  <c r="BS13" i="8"/>
  <c r="BX13" i="8" s="1"/>
  <c r="BS14" i="8"/>
  <c r="BS15" i="8"/>
  <c r="BS16" i="8"/>
  <c r="BS17" i="8"/>
  <c r="BS18" i="8"/>
  <c r="BS19" i="8"/>
  <c r="BS20" i="8"/>
  <c r="BS21" i="8"/>
  <c r="BS23" i="8"/>
  <c r="D24" i="8"/>
  <c r="F24" i="8"/>
  <c r="E24" i="8"/>
  <c r="BY9" i="8" l="1"/>
  <c r="BY10" i="8"/>
  <c r="BY7" i="8"/>
  <c r="BU24" i="8"/>
  <c r="BW24" i="8"/>
  <c r="BR24" i="8"/>
  <c r="G24" i="8" a="1"/>
  <c r="G24" i="8" s="1"/>
  <c r="CD23" i="8"/>
  <c r="CB23" i="8"/>
  <c r="BV23" i="8"/>
  <c r="BF23" i="8"/>
  <c r="BD23" i="8"/>
  <c r="BB23" i="8"/>
  <c r="BA23" i="8"/>
  <c r="AR23" i="8"/>
  <c r="Q23" i="8"/>
  <c r="H23" i="8"/>
  <c r="CD22" i="8"/>
  <c r="CB22" i="8"/>
  <c r="BV22" i="8"/>
  <c r="BF22" i="8"/>
  <c r="BD22" i="8"/>
  <c r="BB22" i="8"/>
  <c r="BA22" i="8"/>
  <c r="AR22" i="8"/>
  <c r="Q22" i="8"/>
  <c r="H22" i="8"/>
  <c r="CD21" i="8"/>
  <c r="CB21" i="8"/>
  <c r="BV21" i="8"/>
  <c r="BF21" i="8"/>
  <c r="BD21" i="8"/>
  <c r="BB21" i="8"/>
  <c r="BA21" i="8"/>
  <c r="AR21" i="8"/>
  <c r="Q21" i="8"/>
  <c r="H21" i="8"/>
  <c r="CD20" i="8"/>
  <c r="CB20" i="8"/>
  <c r="BV20" i="8"/>
  <c r="BF20" i="8"/>
  <c r="BD20" i="8"/>
  <c r="BB20" i="8"/>
  <c r="BA20" i="8"/>
  <c r="AR20" i="8"/>
  <c r="Q20" i="8"/>
  <c r="H20" i="8"/>
  <c r="CD18" i="8"/>
  <c r="CB18" i="8"/>
  <c r="BV18" i="8"/>
  <c r="BF18" i="8"/>
  <c r="BD18" i="8"/>
  <c r="BB18" i="8"/>
  <c r="BA18" i="8"/>
  <c r="AR18" i="8"/>
  <c r="Q18" i="8"/>
  <c r="H18" i="8"/>
  <c r="CD19" i="8"/>
  <c r="CB19" i="8"/>
  <c r="BV19" i="8"/>
  <c r="BF19" i="8"/>
  <c r="BD19" i="8"/>
  <c r="BB19" i="8"/>
  <c r="BA19" i="8"/>
  <c r="AR19" i="8"/>
  <c r="Q19" i="8"/>
  <c r="H19" i="8"/>
  <c r="BA12" i="8"/>
  <c r="BA13" i="8"/>
  <c r="BA14" i="8"/>
  <c r="BA15" i="8"/>
  <c r="BA16" i="8"/>
  <c r="BA17" i="8"/>
  <c r="AR12" i="8"/>
  <c r="AR13" i="8"/>
  <c r="AR14" i="8"/>
  <c r="AR15" i="8"/>
  <c r="AR16" i="8"/>
  <c r="AR17" i="8"/>
  <c r="H9" i="8"/>
  <c r="AI9" i="8" s="1"/>
  <c r="H10" i="8"/>
  <c r="H11" i="8"/>
  <c r="H12" i="8"/>
  <c r="H13" i="8"/>
  <c r="I13" i="8" s="1"/>
  <c r="H14" i="8"/>
  <c r="H15" i="8"/>
  <c r="H16" i="8"/>
  <c r="I16" i="8" s="1"/>
  <c r="H17" i="8"/>
  <c r="H7" i="8"/>
  <c r="T8" i="8" s="1"/>
  <c r="I11" i="8" l="1"/>
  <c r="I20" i="8"/>
  <c r="BG23" i="8"/>
  <c r="BG18" i="8"/>
  <c r="BG20" i="8"/>
  <c r="BG21" i="8"/>
  <c r="I15" i="8"/>
  <c r="BG19" i="8"/>
  <c r="BG22" i="8"/>
  <c r="I14" i="8"/>
  <c r="AU23" i="8"/>
  <c r="I21" i="8"/>
  <c r="I12" i="8"/>
  <c r="I19" i="8"/>
  <c r="I22" i="8"/>
  <c r="J10" i="8"/>
  <c r="I10" i="8"/>
  <c r="I18" i="8"/>
  <c r="I23" i="8"/>
  <c r="I17" i="8"/>
  <c r="AT20" i="8"/>
  <c r="N9" i="8"/>
  <c r="N8" i="8"/>
  <c r="AZ11" i="8"/>
  <c r="AA20" i="8"/>
  <c r="AN20" i="8"/>
  <c r="W20" i="8"/>
  <c r="J20" i="8"/>
  <c r="AZ18" i="8"/>
  <c r="AL22" i="8"/>
  <c r="K22" i="8"/>
  <c r="AV10" i="8"/>
  <c r="L22" i="8"/>
  <c r="AT22" i="8"/>
  <c r="AX22" i="8"/>
  <c r="AL20" i="8"/>
  <c r="AB22" i="8"/>
  <c r="AV23" i="8"/>
  <c r="L20" i="8"/>
  <c r="AC22" i="8"/>
  <c r="AG22" i="8"/>
  <c r="AF18" i="8"/>
  <c r="AP21" i="8"/>
  <c r="AS22" i="8"/>
  <c r="W23" i="8"/>
  <c r="AO18" i="8"/>
  <c r="AE23" i="8"/>
  <c r="M20" i="8"/>
  <c r="N20" i="8" s="1"/>
  <c r="AC20" i="8"/>
  <c r="AW21" i="8"/>
  <c r="AL18" i="8"/>
  <c r="P18" i="8"/>
  <c r="AU18" i="8"/>
  <c r="O20" i="8"/>
  <c r="AD20" i="8"/>
  <c r="AU20" i="8"/>
  <c r="X21" i="8"/>
  <c r="AX21" i="8"/>
  <c r="S22" i="8"/>
  <c r="AI22" i="8"/>
  <c r="AZ22" i="8"/>
  <c r="AN23" i="8"/>
  <c r="AJ22" i="8"/>
  <c r="AF21" i="8"/>
  <c r="U22" i="8"/>
  <c r="P21" i="8"/>
  <c r="V19" i="8"/>
  <c r="O18" i="8"/>
  <c r="W19" i="8"/>
  <c r="AV18" i="8"/>
  <c r="AE20" i="8"/>
  <c r="AV20" i="8"/>
  <c r="Y21" i="8"/>
  <c r="T22" i="8"/>
  <c r="X18" i="8"/>
  <c r="AW18" i="8"/>
  <c r="S20" i="8"/>
  <c r="AI20" i="8"/>
  <c r="AZ20" i="8"/>
  <c r="AV19" i="8"/>
  <c r="AD18" i="8"/>
  <c r="U20" i="8"/>
  <c r="AG21" i="8"/>
  <c r="AY22" i="8"/>
  <c r="Y22" i="8"/>
  <c r="AP22" i="8"/>
  <c r="AT23" i="8"/>
  <c r="J18" i="8"/>
  <c r="AE18" i="8"/>
  <c r="AS20" i="8"/>
  <c r="V20" i="8"/>
  <c r="AM20" i="8"/>
  <c r="AO21" i="8"/>
  <c r="J22" i="8"/>
  <c r="AA22" i="8"/>
  <c r="O23" i="8"/>
  <c r="R21" i="8"/>
  <c r="P23" i="8"/>
  <c r="AF23" i="8"/>
  <c r="AO23" i="8"/>
  <c r="U17" i="8"/>
  <c r="AW19" i="8"/>
  <c r="S18" i="8"/>
  <c r="AI18" i="8"/>
  <c r="P20" i="8"/>
  <c r="X20" i="8"/>
  <c r="AF20" i="8"/>
  <c r="AO20" i="8"/>
  <c r="AW20" i="8"/>
  <c r="J21" i="8"/>
  <c r="S21" i="8"/>
  <c r="AA21" i="8"/>
  <c r="AI21" i="8"/>
  <c r="AZ21" i="8"/>
  <c r="M22" i="8"/>
  <c r="N22" i="8" s="1"/>
  <c r="V22" i="8"/>
  <c r="AD22" i="8"/>
  <c r="AM22" i="8"/>
  <c r="AU22" i="8"/>
  <c r="Y23" i="8"/>
  <c r="AG23" i="8"/>
  <c r="AP23" i="8"/>
  <c r="AX23" i="8"/>
  <c r="Z21" i="8"/>
  <c r="AH21" i="8"/>
  <c r="AQ21" i="8"/>
  <c r="AY21" i="8"/>
  <c r="X23" i="8"/>
  <c r="AW23" i="8"/>
  <c r="V18" i="8"/>
  <c r="AM18" i="8"/>
  <c r="Y20" i="8"/>
  <c r="AG20" i="8"/>
  <c r="AP20" i="8"/>
  <c r="AX20" i="8"/>
  <c r="K21" i="8"/>
  <c r="T21" i="8"/>
  <c r="AB21" i="8"/>
  <c r="AJ21" i="8"/>
  <c r="AS21" i="8"/>
  <c r="O22" i="8"/>
  <c r="W22" i="8"/>
  <c r="AE22" i="8"/>
  <c r="AN22" i="8"/>
  <c r="AV22" i="8"/>
  <c r="R23" i="8"/>
  <c r="Z23" i="8"/>
  <c r="AH23" i="8"/>
  <c r="AQ23" i="8"/>
  <c r="AY23" i="8"/>
  <c r="O19" i="8"/>
  <c r="AT18" i="8"/>
  <c r="W18" i="8"/>
  <c r="AN18" i="8"/>
  <c r="R20" i="8"/>
  <c r="Z20" i="8"/>
  <c r="AH20" i="8"/>
  <c r="AQ20" i="8"/>
  <c r="AY20" i="8"/>
  <c r="L21" i="8"/>
  <c r="U21" i="8"/>
  <c r="AC21" i="8"/>
  <c r="AL21" i="8"/>
  <c r="AT21" i="8"/>
  <c r="P22" i="8"/>
  <c r="X22" i="8"/>
  <c r="AF22" i="8"/>
  <c r="AO22" i="8"/>
  <c r="AW22" i="8"/>
  <c r="J23" i="8"/>
  <c r="S23" i="8"/>
  <c r="AA23" i="8"/>
  <c r="AI23" i="8"/>
  <c r="AZ23" i="8"/>
  <c r="M21" i="8"/>
  <c r="N21" i="8" s="1"/>
  <c r="AM21" i="8"/>
  <c r="K23" i="8"/>
  <c r="T23" i="8"/>
  <c r="AB23" i="8"/>
  <c r="AJ23" i="8"/>
  <c r="AS23" i="8"/>
  <c r="V21" i="8"/>
  <c r="AD21" i="8"/>
  <c r="AU21" i="8"/>
  <c r="M18" i="8"/>
  <c r="N18" i="8" s="1"/>
  <c r="AA18" i="8"/>
  <c r="K20" i="8"/>
  <c r="T20" i="8"/>
  <c r="AB20" i="8"/>
  <c r="AJ20" i="8"/>
  <c r="O21" i="8"/>
  <c r="W21" i="8"/>
  <c r="AE21" i="8"/>
  <c r="AN21" i="8"/>
  <c r="AV21" i="8"/>
  <c r="R22" i="8"/>
  <c r="Z22" i="8"/>
  <c r="AH22" i="8"/>
  <c r="AQ22" i="8"/>
  <c r="L23" i="8"/>
  <c r="U23" i="8"/>
  <c r="AC23" i="8"/>
  <c r="AL23" i="8"/>
  <c r="M23" i="8"/>
  <c r="N23" i="8" s="1"/>
  <c r="V23" i="8"/>
  <c r="AD23" i="8"/>
  <c r="AM23" i="8"/>
  <c r="AU19" i="8"/>
  <c r="AE19" i="8"/>
  <c r="J19" i="8"/>
  <c r="Y18" i="8"/>
  <c r="AG18" i="8"/>
  <c r="AP18" i="8"/>
  <c r="AX18" i="8"/>
  <c r="X19" i="8"/>
  <c r="M19" i="8"/>
  <c r="N19" i="8" s="1"/>
  <c r="AF19" i="8"/>
  <c r="R18" i="8"/>
  <c r="Z18" i="8"/>
  <c r="AH18" i="8"/>
  <c r="AQ18" i="8"/>
  <c r="AY18" i="8"/>
  <c r="P19" i="8"/>
  <c r="K18" i="8"/>
  <c r="T18" i="8"/>
  <c r="AB18" i="8"/>
  <c r="AJ18" i="8"/>
  <c r="AS18" i="8"/>
  <c r="AN19" i="8"/>
  <c r="AO19" i="8"/>
  <c r="L18" i="8"/>
  <c r="U18" i="8"/>
  <c r="AC18" i="8"/>
  <c r="O17" i="8"/>
  <c r="Y19" i="8"/>
  <c r="AG19" i="8"/>
  <c r="AP19" i="8"/>
  <c r="AX19" i="8"/>
  <c r="R19" i="8"/>
  <c r="Z19" i="8"/>
  <c r="AH19" i="8"/>
  <c r="AQ19" i="8"/>
  <c r="AY19" i="8"/>
  <c r="S17" i="8"/>
  <c r="S19" i="8"/>
  <c r="AA19" i="8"/>
  <c r="AI19" i="8"/>
  <c r="AZ19" i="8"/>
  <c r="K19" i="8"/>
  <c r="T19" i="8"/>
  <c r="AB19" i="8"/>
  <c r="AJ19" i="8"/>
  <c r="AS19" i="8"/>
  <c r="L17" i="8"/>
  <c r="L19" i="8"/>
  <c r="U19" i="8"/>
  <c r="AC19" i="8"/>
  <c r="AL19" i="8"/>
  <c r="AT19" i="8"/>
  <c r="AD19" i="8"/>
  <c r="AM19" i="8"/>
  <c r="AI8" i="8"/>
  <c r="K17" i="8"/>
  <c r="AL8" i="8"/>
  <c r="U9" i="8"/>
  <c r="AW10" i="8"/>
  <c r="AB17" i="8"/>
  <c r="AL9" i="8"/>
  <c r="AO9" i="8"/>
  <c r="AI12" i="8"/>
  <c r="AB10" i="8"/>
  <c r="L11" i="8"/>
  <c r="P11" i="8"/>
  <c r="R10" i="8"/>
  <c r="AJ10" i="8"/>
  <c r="AD17" i="8"/>
  <c r="AU11" i="8"/>
  <c r="AZ17" i="8"/>
  <c r="R11" i="8"/>
  <c r="AL10" i="8"/>
  <c r="AF17" i="8"/>
  <c r="AV17" i="8"/>
  <c r="X8" i="8"/>
  <c r="AB9" i="8"/>
  <c r="AM10" i="8"/>
  <c r="AI17" i="8"/>
  <c r="AW16" i="8"/>
  <c r="M10" i="8"/>
  <c r="N10" i="8" s="1"/>
  <c r="AD11" i="8"/>
  <c r="AO17" i="8"/>
  <c r="AU13" i="8"/>
  <c r="O11" i="8"/>
  <c r="AJ8" i="8"/>
  <c r="T17" i="8"/>
  <c r="AA11" i="8"/>
  <c r="AO12" i="8"/>
  <c r="AT14" i="8"/>
  <c r="J17" i="8"/>
  <c r="L13" i="8"/>
  <c r="AJ9" i="8"/>
  <c r="AC10" i="8"/>
  <c r="AB11" i="8"/>
  <c r="AC13" i="8"/>
  <c r="AC17" i="8"/>
  <c r="AY10" i="8"/>
  <c r="AW17" i="8"/>
  <c r="AC11" i="8"/>
  <c r="AT11" i="8"/>
  <c r="AY17" i="8"/>
  <c r="AL11" i="8"/>
  <c r="K11" i="8"/>
  <c r="U8" i="8"/>
  <c r="AM8" i="8"/>
  <c r="AC9" i="8"/>
  <c r="V10" i="8"/>
  <c r="AO10" i="8"/>
  <c r="AM11" i="8"/>
  <c r="V17" i="8"/>
  <c r="AJ17" i="8"/>
  <c r="AY13" i="8"/>
  <c r="AU12" i="8"/>
  <c r="K10" i="8"/>
  <c r="O10" i="8"/>
  <c r="V8" i="8"/>
  <c r="S9" i="8"/>
  <c r="AD9" i="8"/>
  <c r="X10" i="8"/>
  <c r="S11" i="8"/>
  <c r="AO11" i="8"/>
  <c r="X17" i="8"/>
  <c r="AL17" i="8"/>
  <c r="AT17" i="8"/>
  <c r="L12" i="8"/>
  <c r="K12" i="8"/>
  <c r="M17" i="8"/>
  <c r="N17" i="8" s="1"/>
  <c r="P17" i="8"/>
  <c r="T9" i="8"/>
  <c r="AA10" i="8"/>
  <c r="X11" i="8"/>
  <c r="AB12" i="8"/>
  <c r="AA17" i="8"/>
  <c r="AM17" i="8"/>
  <c r="AU17" i="8"/>
  <c r="K15" i="8"/>
  <c r="AD14" i="8"/>
  <c r="T15" i="8"/>
  <c r="AI16" i="8"/>
  <c r="M13" i="8"/>
  <c r="N13" i="8" s="1"/>
  <c r="AC12" i="8"/>
  <c r="S13" i="8"/>
  <c r="AD13" i="8"/>
  <c r="T14" i="8"/>
  <c r="AF14" i="8"/>
  <c r="U15" i="8"/>
  <c r="AI15" i="8"/>
  <c r="V16" i="8"/>
  <c r="AJ16" i="8"/>
  <c r="AV12" i="8"/>
  <c r="AW15" i="8"/>
  <c r="AZ14" i="8"/>
  <c r="AP14" i="8"/>
  <c r="AG14" i="8"/>
  <c r="Y14" i="8"/>
  <c r="K14" i="8"/>
  <c r="AX14" i="8"/>
  <c r="AN14" i="8"/>
  <c r="AE14" i="8"/>
  <c r="W14" i="8"/>
  <c r="R14" i="8"/>
  <c r="M14" i="8"/>
  <c r="N14" i="8" s="1"/>
  <c r="J14" i="8"/>
  <c r="AS14" i="8"/>
  <c r="AQ14" i="8"/>
  <c r="AH14" i="8"/>
  <c r="Z14" i="8"/>
  <c r="M15" i="8"/>
  <c r="N15" i="8" s="1"/>
  <c r="U16" i="8"/>
  <c r="AV15" i="8"/>
  <c r="J16" i="8"/>
  <c r="T13" i="8"/>
  <c r="AJ15" i="8"/>
  <c r="AU14" i="8"/>
  <c r="T12" i="8"/>
  <c r="AF13" i="8"/>
  <c r="V15" i="8"/>
  <c r="R12" i="8"/>
  <c r="AI13" i="8"/>
  <c r="AJ14" i="8"/>
  <c r="AL15" i="8"/>
  <c r="AA16" i="8"/>
  <c r="AM16" i="8"/>
  <c r="AY12" i="8"/>
  <c r="AT16" i="8"/>
  <c r="AZ10" i="8"/>
  <c r="AP10" i="8"/>
  <c r="AG10" i="8"/>
  <c r="Y10" i="8"/>
  <c r="AX10" i="8"/>
  <c r="AN10" i="8"/>
  <c r="AE10" i="8"/>
  <c r="W10" i="8"/>
  <c r="P10" i="8"/>
  <c r="L10" i="8"/>
  <c r="AS10" i="8"/>
  <c r="AQ10" i="8"/>
  <c r="AH10" i="8"/>
  <c r="Z10" i="8"/>
  <c r="P14" i="8"/>
  <c r="R13" i="8"/>
  <c r="AO8" i="8"/>
  <c r="S10" i="8"/>
  <c r="AD10" i="8"/>
  <c r="T11" i="8"/>
  <c r="AF11" i="8"/>
  <c r="U12" i="8"/>
  <c r="V13" i="8"/>
  <c r="AJ13" i="8"/>
  <c r="X14" i="8"/>
  <c r="AL14" i="8"/>
  <c r="AA15" i="8"/>
  <c r="AM15" i="8"/>
  <c r="AB16" i="8"/>
  <c r="AO16" i="8"/>
  <c r="AV11" i="8"/>
  <c r="AT13" i="8"/>
  <c r="AW14" i="8"/>
  <c r="AU16" i="8"/>
  <c r="S14" i="8"/>
  <c r="AF15" i="8"/>
  <c r="AZ12" i="8"/>
  <c r="AP12" i="8"/>
  <c r="AG12" i="8"/>
  <c r="Y12" i="8"/>
  <c r="M12" i="8"/>
  <c r="N12" i="8" s="1"/>
  <c r="J12" i="8"/>
  <c r="AX12" i="8"/>
  <c r="AN12" i="8"/>
  <c r="AE12" i="8"/>
  <c r="W12" i="8"/>
  <c r="AS12" i="8"/>
  <c r="AQ12" i="8"/>
  <c r="AH12" i="8"/>
  <c r="Z12" i="8"/>
  <c r="O12" i="8"/>
  <c r="J15" i="8"/>
  <c r="AD12" i="8"/>
  <c r="AI14" i="8"/>
  <c r="AL16" i="8"/>
  <c r="AY15" i="8"/>
  <c r="J13" i="8"/>
  <c r="U13" i="8"/>
  <c r="AV14" i="8"/>
  <c r="O16" i="8"/>
  <c r="P13" i="8"/>
  <c r="R15" i="8"/>
  <c r="AC8" i="8"/>
  <c r="T10" i="8"/>
  <c r="AF10" i="8"/>
  <c r="U11" i="8"/>
  <c r="AI11" i="8"/>
  <c r="V12" i="8"/>
  <c r="AJ12" i="8"/>
  <c r="X13" i="8"/>
  <c r="AL13" i="8"/>
  <c r="AA14" i="8"/>
  <c r="AM14" i="8"/>
  <c r="AB15" i="8"/>
  <c r="AO15" i="8"/>
  <c r="AC16" i="8"/>
  <c r="AT10" i="8"/>
  <c r="AW11" i="8"/>
  <c r="AY14" i="8"/>
  <c r="AV16" i="8"/>
  <c r="AZ13" i="8"/>
  <c r="AP13" i="8"/>
  <c r="AG13" i="8"/>
  <c r="Y13" i="8"/>
  <c r="O13" i="8"/>
  <c r="AX13" i="8"/>
  <c r="AN13" i="8"/>
  <c r="AE13" i="8"/>
  <c r="W13" i="8"/>
  <c r="AS13" i="8"/>
  <c r="AQ13" i="8"/>
  <c r="AH13" i="8"/>
  <c r="Z13" i="8"/>
  <c r="K13" i="8"/>
  <c r="S12" i="8"/>
  <c r="U14" i="8"/>
  <c r="X16" i="8"/>
  <c r="AW12" i="8"/>
  <c r="AF12" i="8"/>
  <c r="V14" i="8"/>
  <c r="X15" i="8"/>
  <c r="AZ16" i="8"/>
  <c r="L14" i="8"/>
  <c r="O14" i="8"/>
  <c r="P12" i="8"/>
  <c r="AD8" i="8"/>
  <c r="U10" i="8"/>
  <c r="AI10" i="8"/>
  <c r="AR10" i="8" s="1"/>
  <c r="BA10" i="8" s="1"/>
  <c r="V11" i="8"/>
  <c r="AJ11" i="8"/>
  <c r="X12" i="8"/>
  <c r="AL12" i="8"/>
  <c r="AA13" i="8"/>
  <c r="AM13" i="8"/>
  <c r="AB14" i="8"/>
  <c r="AO14" i="8"/>
  <c r="AC15" i="8"/>
  <c r="S16" i="8"/>
  <c r="AD16" i="8"/>
  <c r="AU10" i="8"/>
  <c r="AY11" i="8"/>
  <c r="AV13" i="8"/>
  <c r="AT15" i="8"/>
  <c r="AZ15" i="8"/>
  <c r="AP15" i="8"/>
  <c r="AG15" i="8"/>
  <c r="Y15" i="8"/>
  <c r="AX15" i="8"/>
  <c r="AN15" i="8"/>
  <c r="AE15" i="8"/>
  <c r="W15" i="8"/>
  <c r="O15" i="8"/>
  <c r="AS15" i="8"/>
  <c r="AQ15" i="8"/>
  <c r="AH15" i="8"/>
  <c r="Z15" i="8"/>
  <c r="P15" i="8"/>
  <c r="L15" i="8"/>
  <c r="M16" i="8"/>
  <c r="N16" i="8" s="1"/>
  <c r="AA12" i="8"/>
  <c r="AM12" i="8"/>
  <c r="AB13" i="8"/>
  <c r="AO13" i="8"/>
  <c r="AC14" i="8"/>
  <c r="S15" i="8"/>
  <c r="AD15" i="8"/>
  <c r="T16" i="8"/>
  <c r="AF16" i="8"/>
  <c r="AT12" i="8"/>
  <c r="AW13" i="8"/>
  <c r="AU15" i="8"/>
  <c r="AY16" i="8"/>
  <c r="J11" i="8"/>
  <c r="M11" i="8"/>
  <c r="N11" i="8" s="1"/>
  <c r="R17" i="8"/>
  <c r="AQ9" i="8"/>
  <c r="Z11" i="8"/>
  <c r="AH11" i="8"/>
  <c r="AQ11" i="8"/>
  <c r="Z16" i="8"/>
  <c r="AH16" i="8"/>
  <c r="AQ16" i="8"/>
  <c r="Z17" i="8"/>
  <c r="AH17" i="8"/>
  <c r="AQ17" i="8"/>
  <c r="AS11" i="8"/>
  <c r="AS16" i="8"/>
  <c r="AS17" i="8"/>
  <c r="K16" i="8"/>
  <c r="AN8" i="8"/>
  <c r="W9" i="8"/>
  <c r="AN9" i="8"/>
  <c r="W11" i="8"/>
  <c r="AE11" i="8"/>
  <c r="AN11" i="8"/>
  <c r="W16" i="8"/>
  <c r="AE16" i="8"/>
  <c r="AN16" i="8"/>
  <c r="W17" i="8"/>
  <c r="AE17" i="8"/>
  <c r="AN17" i="8"/>
  <c r="AX11" i="8"/>
  <c r="AX16" i="8"/>
  <c r="AX17" i="8"/>
  <c r="L16" i="8"/>
  <c r="P16" i="8"/>
  <c r="R16" i="8"/>
  <c r="AG8" i="8"/>
  <c r="AP9" i="8"/>
  <c r="Y11" i="8"/>
  <c r="AG11" i="8"/>
  <c r="AP11" i="8"/>
  <c r="Y16" i="8"/>
  <c r="AG16" i="8"/>
  <c r="AP16" i="8"/>
  <c r="Y17" i="8"/>
  <c r="AG17" i="8"/>
  <c r="AP17" i="8"/>
  <c r="AR9" i="8" l="1"/>
  <c r="BA9" i="8" s="1"/>
  <c r="AR11" i="8"/>
  <c r="BA11" i="8" s="1"/>
  <c r="AR8" i="8"/>
  <c r="BA8" i="8" s="1"/>
  <c r="CD8" i="8" l="1"/>
  <c r="CD9" i="8"/>
  <c r="CD10" i="8"/>
  <c r="CD11" i="8"/>
  <c r="CD12" i="8"/>
  <c r="CD13" i="8"/>
  <c r="CD14" i="8"/>
  <c r="CD15" i="8"/>
  <c r="CD16" i="8"/>
  <c r="CD17" i="8"/>
  <c r="CD7" i="8"/>
  <c r="CB8" i="8"/>
  <c r="CB9" i="8"/>
  <c r="CB10" i="8"/>
  <c r="CB11" i="8"/>
  <c r="CB12" i="8"/>
  <c r="CB13" i="8"/>
  <c r="CB14" i="8"/>
  <c r="CB15" i="8"/>
  <c r="CB16" i="8"/>
  <c r="CB17" i="8"/>
  <c r="CB7" i="8"/>
  <c r="BF8" i="8"/>
  <c r="BF9" i="8"/>
  <c r="BF10" i="8"/>
  <c r="BF11" i="8"/>
  <c r="BF12" i="8"/>
  <c r="BF13" i="8"/>
  <c r="BF14" i="8"/>
  <c r="BF15" i="8"/>
  <c r="BF16" i="8"/>
  <c r="BF17" i="8"/>
  <c r="BF7" i="8"/>
  <c r="BD8" i="8"/>
  <c r="BD9" i="8"/>
  <c r="BD10" i="8"/>
  <c r="BD11" i="8"/>
  <c r="BD12" i="8"/>
  <c r="BD13" i="8"/>
  <c r="BD14" i="8"/>
  <c r="BD15" i="8"/>
  <c r="BD16" i="8"/>
  <c r="BD17" i="8"/>
  <c r="BD7" i="8"/>
  <c r="BV17" i="8"/>
  <c r="BB17" i="8"/>
  <c r="Q17" i="8"/>
  <c r="BV16" i="8"/>
  <c r="BB16" i="8"/>
  <c r="Q16" i="8"/>
  <c r="BV15" i="8"/>
  <c r="BB15" i="8"/>
  <c r="Q15" i="8"/>
  <c r="BV14" i="8"/>
  <c r="BB14" i="8"/>
  <c r="Q14" i="8"/>
  <c r="BV13" i="8"/>
  <c r="BB13" i="8"/>
  <c r="Q13" i="8"/>
  <c r="BV12" i="8"/>
  <c r="BB12" i="8"/>
  <c r="Q12" i="8"/>
  <c r="BB11" i="8"/>
  <c r="Q11" i="8"/>
  <c r="BV10" i="8"/>
  <c r="BB10" i="8"/>
  <c r="Q10" i="8"/>
  <c r="BV9" i="8"/>
  <c r="BB9" i="8"/>
  <c r="Q9" i="8"/>
  <c r="BB8" i="8"/>
  <c r="Q8" i="8"/>
  <c r="BB7" i="8"/>
  <c r="AR7" i="8"/>
  <c r="BA7" i="8" s="1"/>
  <c r="Q7" i="8"/>
  <c r="BG14" i="8" l="1"/>
  <c r="BG13" i="8"/>
  <c r="BG12" i="8"/>
  <c r="BG11" i="8"/>
  <c r="BG7" i="8"/>
  <c r="BG10" i="8"/>
  <c r="BG17" i="8"/>
  <c r="BG16" i="8"/>
  <c r="BG8" i="8"/>
  <c r="BG9" i="8"/>
  <c r="BG15" i="8"/>
  <c r="BS8" i="8"/>
  <c r="BS24" i="8"/>
  <c r="BY8" i="8" l="1"/>
  <c r="BV8" i="8"/>
  <c r="BV11" i="8"/>
  <c r="BV24" i="8" s="1"/>
  <c r="BT24" i="8"/>
  <c r="BV7"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<sst xmlns="http://schemas.openxmlformats.org/spreadsheetml/2006/main" count="329" uniqueCount="270">
  <si>
    <t>都道府県名</t>
    <rPh sb="0" eb="4">
      <t>トドウフケン</t>
    </rPh>
    <rPh sb="4" eb="5">
      <t>メイ</t>
    </rPh>
    <phoneticPr fontId="2"/>
  </si>
  <si>
    <t>市町村名</t>
    <rPh sb="0" eb="3">
      <t>シチョウソン</t>
    </rPh>
    <rPh sb="3" eb="4">
      <t>メイ</t>
    </rPh>
    <phoneticPr fontId="2"/>
  </si>
  <si>
    <t>法人</t>
    <rPh sb="0" eb="2">
      <t>ホウジン</t>
    </rPh>
    <phoneticPr fontId="2"/>
  </si>
  <si>
    <t>申請者数集計用</t>
    <phoneticPr fontId="2"/>
  </si>
  <si>
    <t>氏名
（法人名）</t>
    <rPh sb="0" eb="2">
      <t>シメイ</t>
    </rPh>
    <rPh sb="4" eb="7">
      <t>ホウジンメイ</t>
    </rPh>
    <phoneticPr fontId="2"/>
  </si>
  <si>
    <t>役員氏名
（法人で申請する場合のみ記入）</t>
    <rPh sb="0" eb="1">
      <t>ヤク</t>
    </rPh>
    <rPh sb="1" eb="2">
      <t>メイ</t>
    </rPh>
    <rPh sb="2" eb="4">
      <t>シメイ</t>
    </rPh>
    <rPh sb="3" eb="4">
      <t>シメイ</t>
    </rPh>
    <rPh sb="5" eb="7">
      <t>ホウジン</t>
    </rPh>
    <rPh sb="8" eb="10">
      <t>シンセイ</t>
    </rPh>
    <rPh sb="12" eb="14">
      <t>バアイ</t>
    </rPh>
    <rPh sb="16" eb="18">
      <t>キニュウ</t>
    </rPh>
    <phoneticPr fontId="2"/>
  </si>
  <si>
    <t>就農形態
（１：新たに農業経営を開始、２：親（三親等以内の親族を含む。以下この様式において同じ。）の農業経営とは別に新たな部門を開始、３：親の経営を全部継承、４：親の経営を一部継承）</t>
    <rPh sb="0" eb="4">
      <t>シュウノウケイタイ</t>
    </rPh>
    <rPh sb="39" eb="41">
      <t>ヨウシキ</t>
    </rPh>
    <phoneticPr fontId="2"/>
  </si>
  <si>
    <t>前年度所得</t>
    <rPh sb="0" eb="3">
      <t>ゼンネンド</t>
    </rPh>
    <rPh sb="3" eb="5">
      <t>ショトク</t>
    </rPh>
    <phoneticPr fontId="27"/>
  </si>
  <si>
    <t>交付要件</t>
    <rPh sb="0" eb="2">
      <t>コウフ</t>
    </rPh>
    <rPh sb="2" eb="4">
      <t>ヨウケン</t>
    </rPh>
    <phoneticPr fontId="2"/>
  </si>
  <si>
    <t>全ての交付要件を満たしているか</t>
    <rPh sb="0" eb="1">
      <t>スベ</t>
    </rPh>
    <rPh sb="3" eb="5">
      <t>コウフ</t>
    </rPh>
    <rPh sb="5" eb="7">
      <t>ヨウケン</t>
    </rPh>
    <rPh sb="8" eb="9">
      <t>ミ</t>
    </rPh>
    <phoneticPr fontId="2"/>
  </si>
  <si>
    <t>地域計画</t>
    <rPh sb="0" eb="4">
      <t>チイキケイカク</t>
    </rPh>
    <phoneticPr fontId="27"/>
  </si>
  <si>
    <t>交付対象者チェックリスト</t>
    <rPh sb="0" eb="5">
      <t>コウフタイショウシャ</t>
    </rPh>
    <phoneticPr fontId="27"/>
  </si>
  <si>
    <r>
      <t xml:space="preserve">交付対象者チェックリスト等に×があっても採択すべきと判断する理由
</t>
    </r>
    <r>
      <rPr>
        <b/>
        <sz val="11"/>
        <rFont val="游ゴシック"/>
        <family val="3"/>
        <charset val="128"/>
        <scheme val="minor"/>
      </rPr>
      <t>（注：左記交付要件、チェックリストに、×又は不明が一つでもある場合は記入必須）</t>
    </r>
    <phoneticPr fontId="21"/>
  </si>
  <si>
    <t>成果目標</t>
    <rPh sb="0" eb="4">
      <t>セイカモクヒョウ</t>
    </rPh>
    <phoneticPr fontId="27"/>
  </si>
  <si>
    <t>１　成果目標ポイント　</t>
    <rPh sb="2" eb="6">
      <t>セイカモクヒョウ</t>
    </rPh>
    <phoneticPr fontId="2"/>
  </si>
  <si>
    <t>２　取組内容ポイント</t>
    <rPh sb="2" eb="4">
      <t>トリクミ</t>
    </rPh>
    <rPh sb="4" eb="6">
      <t>ナイヨウ</t>
    </rPh>
    <phoneticPr fontId="27"/>
  </si>
  <si>
    <t>合計</t>
    <rPh sb="0" eb="2">
      <t>ゴウケイ</t>
    </rPh>
    <phoneticPr fontId="2"/>
  </si>
  <si>
    <t>補助上限額
（コース）</t>
    <rPh sb="0" eb="2">
      <t>ホジョ</t>
    </rPh>
    <rPh sb="2" eb="5">
      <t>ジョウゲンガク</t>
    </rPh>
    <phoneticPr fontId="2"/>
  </si>
  <si>
    <t>営農区分
（整理番号は番号表を参照）</t>
    <rPh sb="0" eb="2">
      <t>エイノウ</t>
    </rPh>
    <phoneticPr fontId="2"/>
  </si>
  <si>
    <t>導入内容
（整理番号は番号表を参照）</t>
    <rPh sb="0" eb="2">
      <t>ドウニュウ</t>
    </rPh>
    <phoneticPr fontId="27"/>
  </si>
  <si>
    <t>中古、新品の別等（中古の場合は「１」を記入）</t>
  </si>
  <si>
    <t>中古の場合は、事業費が50万円以上であり、適正価格であるか</t>
    <rPh sb="0" eb="2">
      <t>チュウコ</t>
    </rPh>
    <rPh sb="3" eb="5">
      <t>バアイ</t>
    </rPh>
    <rPh sb="7" eb="10">
      <t>ジギョウヒ</t>
    </rPh>
    <rPh sb="13" eb="17">
      <t>マンエンイジョウ</t>
    </rPh>
    <rPh sb="21" eb="23">
      <t>テキセイ</t>
    </rPh>
    <rPh sb="23" eb="25">
      <t>カカク</t>
    </rPh>
    <phoneticPr fontId="2"/>
  </si>
  <si>
    <t>法定
耐用
年数
（年）</t>
    <rPh sb="0" eb="2">
      <t>ホウテイ</t>
    </rPh>
    <phoneticPr fontId="27"/>
  </si>
  <si>
    <t>見積書提出済の場合は「○」を記入</t>
    <rPh sb="0" eb="3">
      <t>ミツモリショ</t>
    </rPh>
    <rPh sb="3" eb="5">
      <t>テイシュツ</t>
    </rPh>
    <rPh sb="5" eb="6">
      <t>スミ</t>
    </rPh>
    <rPh sb="7" eb="9">
      <t>バアイ</t>
    </rPh>
    <rPh sb="14" eb="16">
      <t>キニュウ</t>
    </rPh>
    <phoneticPr fontId="2"/>
  </si>
  <si>
    <t>事業内容
（導入機械等名、規模、台数等）</t>
    <rPh sb="6" eb="11">
      <t>ドウニュウキカイトウ</t>
    </rPh>
    <phoneticPr fontId="2"/>
  </si>
  <si>
    <t>実施内容</t>
    <rPh sb="0" eb="2">
      <t>ジッシ</t>
    </rPh>
    <rPh sb="2" eb="4">
      <t>ナイヨウ</t>
    </rPh>
    <phoneticPr fontId="2"/>
  </si>
  <si>
    <t>事業費関係（全て円単位で記入すること）</t>
    <rPh sb="0" eb="3">
      <t>ジギョウヒ</t>
    </rPh>
    <rPh sb="3" eb="5">
      <t>カンケイ</t>
    </rPh>
    <rPh sb="6" eb="7">
      <t>スベ</t>
    </rPh>
    <rPh sb="8" eb="9">
      <t>エン</t>
    </rPh>
    <rPh sb="9" eb="11">
      <t>タンイ</t>
    </rPh>
    <rPh sb="12" eb="14">
      <t>キニュウ</t>
    </rPh>
    <phoneticPr fontId="2"/>
  </si>
  <si>
    <t>融資概要</t>
    <rPh sb="0" eb="2">
      <t>ユウシ</t>
    </rPh>
    <rPh sb="2" eb="4">
      <t>ガイヨウ</t>
    </rPh>
    <phoneticPr fontId="2"/>
  </si>
  <si>
    <t>備　考</t>
  </si>
  <si>
    <t>前年度
総所得
（円）</t>
    <phoneticPr fontId="27"/>
  </si>
  <si>
    <t>独立・自営時の年齢（65歳未満）</t>
    <rPh sb="0" eb="2">
      <t>ドクリツ</t>
    </rPh>
    <rPh sb="3" eb="5">
      <t>ジエイ</t>
    </rPh>
    <rPh sb="5" eb="6">
      <t>ジ</t>
    </rPh>
    <rPh sb="7" eb="9">
      <t>ネンレイ</t>
    </rPh>
    <rPh sb="12" eb="13">
      <t>サイ</t>
    </rPh>
    <rPh sb="13" eb="15">
      <t>ミマン</t>
    </rPh>
    <phoneticPr fontId="2"/>
  </si>
  <si>
    <t>経営開始年</t>
    <rPh sb="0" eb="2">
      <t>ケイエイ</t>
    </rPh>
    <rPh sb="2" eb="4">
      <t>カイシ</t>
    </rPh>
    <rPh sb="4" eb="5">
      <t>ネン</t>
    </rPh>
    <phoneticPr fontId="2"/>
  </si>
  <si>
    <t>経営開始月</t>
    <rPh sb="0" eb="2">
      <t>ケイエイ</t>
    </rPh>
    <rPh sb="2" eb="4">
      <t>カイシ</t>
    </rPh>
    <rPh sb="4" eb="5">
      <t>ツキ</t>
    </rPh>
    <phoneticPr fontId="2"/>
  </si>
  <si>
    <t>地区名</t>
    <rPh sb="0" eb="3">
      <t>チクメイ</t>
    </rPh>
    <phoneticPr fontId="27"/>
  </si>
  <si>
    <t>集積率要件</t>
    <phoneticPr fontId="27"/>
  </si>
  <si>
    <t>申請者の
位置付け</t>
    <rPh sb="0" eb="3">
      <t>シンセイシャ</t>
    </rPh>
    <rPh sb="5" eb="8">
      <t>イチヅ</t>
    </rPh>
    <phoneticPr fontId="2"/>
  </si>
  <si>
    <t>１
青年等就農計画の認定を申請時に受けている</t>
    <rPh sb="2" eb="4">
      <t>セイネン</t>
    </rPh>
    <rPh sb="4" eb="5">
      <t>ナド</t>
    </rPh>
    <rPh sb="5" eb="7">
      <t>シュウノウ</t>
    </rPh>
    <rPh sb="7" eb="9">
      <t>ケイカク</t>
    </rPh>
    <rPh sb="10" eb="12">
      <t>ニンテイ</t>
    </rPh>
    <rPh sb="13" eb="16">
      <t>シンセイジ</t>
    </rPh>
    <rPh sb="17" eb="18">
      <t>ウ</t>
    </rPh>
    <phoneticPr fontId="2"/>
  </si>
  <si>
    <t>２
経営開始資金等による資金の交付を申請時に受けていない</t>
    <rPh sb="2" eb="8">
      <t>ケイエイカイシシキン</t>
    </rPh>
    <rPh sb="8" eb="9">
      <t>トウ</t>
    </rPh>
    <rPh sb="12" eb="14">
      <t>シキン</t>
    </rPh>
    <rPh sb="15" eb="17">
      <t>コウフ</t>
    </rPh>
    <rPh sb="18" eb="21">
      <t>シンセイジ</t>
    </rPh>
    <rPh sb="22" eb="23">
      <t>ウ</t>
    </rPh>
    <phoneticPr fontId="27"/>
  </si>
  <si>
    <t>３
経営発展支援事業等による助成を過去に受けていない</t>
    <rPh sb="2" eb="10">
      <t>ケイエイハッテンシエンジギョウ</t>
    </rPh>
    <rPh sb="10" eb="11">
      <t>トウ</t>
    </rPh>
    <rPh sb="14" eb="16">
      <t>ジョセイ</t>
    </rPh>
    <rPh sb="20" eb="21">
      <t>ウ</t>
    </rPh>
    <phoneticPr fontId="2"/>
  </si>
  <si>
    <t xml:space="preserve">４
※経営発展事業等による助成を過去に受けている場合
</t>
    <rPh sb="3" eb="9">
      <t>ケイエイハッテンジギョウ</t>
    </rPh>
    <rPh sb="9" eb="10">
      <t>トウ</t>
    </rPh>
    <rPh sb="13" eb="15">
      <t>ジョセイ</t>
    </rPh>
    <rPh sb="16" eb="18">
      <t>カコ</t>
    </rPh>
    <rPh sb="19" eb="20">
      <t>ウ</t>
    </rPh>
    <rPh sb="24" eb="26">
      <t>バアイ</t>
    </rPh>
    <phoneticPr fontId="27"/>
  </si>
  <si>
    <t>５
豚や鶏等を飼養する場合、飼養衛生管理基準が遵守されている</t>
    <rPh sb="2" eb="3">
      <t>ブタ</t>
    </rPh>
    <rPh sb="4" eb="5">
      <t>ニワトリ</t>
    </rPh>
    <rPh sb="5" eb="6">
      <t>トウ</t>
    </rPh>
    <rPh sb="7" eb="9">
      <t>シヨウ</t>
    </rPh>
    <rPh sb="11" eb="13">
      <t>バアイ</t>
    </rPh>
    <rPh sb="14" eb="16">
      <t>シヨウ</t>
    </rPh>
    <rPh sb="16" eb="18">
      <t>エイセイ</t>
    </rPh>
    <rPh sb="18" eb="20">
      <t>カンリ</t>
    </rPh>
    <rPh sb="20" eb="22">
      <t>キジュン</t>
    </rPh>
    <rPh sb="23" eb="25">
      <t>ジュンシュ</t>
    </rPh>
    <phoneticPr fontId="2"/>
  </si>
  <si>
    <t>６
「みどりの食料システム法」に基づく環境負荷低減に取り組む意思がある</t>
    <phoneticPr fontId="2"/>
  </si>
  <si>
    <t>①経営面積の３割以上の拡大
②付加価値額の１割以上の拡大
③労働生産性の３％以上の向上</t>
    <rPh sb="1" eb="5">
      <t>ケイエイメンセキ</t>
    </rPh>
    <rPh sb="7" eb="10">
      <t>ワリイジョウ</t>
    </rPh>
    <rPh sb="11" eb="13">
      <t>カクダイ</t>
    </rPh>
    <rPh sb="15" eb="20">
      <t>フカカチガク</t>
    </rPh>
    <rPh sb="22" eb="23">
      <t>ワリ</t>
    </rPh>
    <rPh sb="23" eb="25">
      <t>イジョウ</t>
    </rPh>
    <rPh sb="26" eb="28">
      <t>カクダイ</t>
    </rPh>
    <rPh sb="30" eb="35">
      <t>ロウドウセイサンセイ</t>
    </rPh>
    <rPh sb="38" eb="40">
      <t>イジョウ</t>
    </rPh>
    <rPh sb="41" eb="43">
      <t>コウジョウ</t>
    </rPh>
    <phoneticPr fontId="2"/>
  </si>
  <si>
    <t>（１）のア
経営面積の拡大面積
施設園芸作</t>
    <rPh sb="6" eb="10">
      <t>ケイエイメンセキ</t>
    </rPh>
    <rPh sb="11" eb="13">
      <t>カクダイ</t>
    </rPh>
    <rPh sb="13" eb="15">
      <t>メンセキ</t>
    </rPh>
    <rPh sb="16" eb="20">
      <t>シセツエンゲイ</t>
    </rPh>
    <rPh sb="20" eb="21">
      <t>サク</t>
    </rPh>
    <phoneticPr fontId="2"/>
  </si>
  <si>
    <t>（１）のア
経営面積の拡大面積
果樹作</t>
    <rPh sb="6" eb="10">
      <t>ケイエイメンセキ</t>
    </rPh>
    <rPh sb="11" eb="13">
      <t>カクダイ</t>
    </rPh>
    <rPh sb="13" eb="15">
      <t>メンセキ</t>
    </rPh>
    <rPh sb="16" eb="19">
      <t>カジュサク</t>
    </rPh>
    <phoneticPr fontId="2"/>
  </si>
  <si>
    <t>（１）のア
経営面積の拡大面積
土地利用型</t>
    <rPh sb="6" eb="10">
      <t>ケイエイメンセキ</t>
    </rPh>
    <rPh sb="11" eb="13">
      <t>カクダイ</t>
    </rPh>
    <rPh sb="13" eb="15">
      <t>メンセキ</t>
    </rPh>
    <rPh sb="16" eb="18">
      <t>トチ</t>
    </rPh>
    <rPh sb="18" eb="20">
      <t>リヨウ</t>
    </rPh>
    <rPh sb="20" eb="21">
      <t>ガタ</t>
    </rPh>
    <phoneticPr fontId="2"/>
  </si>
  <si>
    <t>（１）のア
経営面積の拡大面積
上記以外</t>
    <rPh sb="6" eb="10">
      <t>ケイエイメンセキ</t>
    </rPh>
    <rPh sb="11" eb="13">
      <t>カクダイ</t>
    </rPh>
    <rPh sb="13" eb="15">
      <t>メンセキ</t>
    </rPh>
    <rPh sb="16" eb="20">
      <t>ジョウキイガイ</t>
    </rPh>
    <phoneticPr fontId="2"/>
  </si>
  <si>
    <t>（１）のイ
経営面積の拡大率</t>
    <rPh sb="6" eb="10">
      <t>ケイエイメンセキ</t>
    </rPh>
    <rPh sb="11" eb="13">
      <t>カクダイ</t>
    </rPh>
    <rPh sb="13" eb="14">
      <t>リツ</t>
    </rPh>
    <phoneticPr fontId="2"/>
  </si>
  <si>
    <t>（２）のア
付加価値額の拡大率</t>
    <rPh sb="6" eb="11">
      <t>フカカチガク</t>
    </rPh>
    <rPh sb="12" eb="14">
      <t>カクダイ</t>
    </rPh>
    <rPh sb="14" eb="15">
      <t>リツ</t>
    </rPh>
    <phoneticPr fontId="2"/>
  </si>
  <si>
    <t>（２）のイ
付加価値額の拡大額</t>
    <rPh sb="6" eb="11">
      <t>フカカチガク</t>
    </rPh>
    <rPh sb="12" eb="14">
      <t>カクダイ</t>
    </rPh>
    <rPh sb="14" eb="15">
      <t>ガク</t>
    </rPh>
    <phoneticPr fontId="2"/>
  </si>
  <si>
    <t>（３）の（ア）
労働生産性の向上</t>
    <rPh sb="8" eb="13">
      <t>ロウドウセイサンセイ</t>
    </rPh>
    <rPh sb="14" eb="16">
      <t>コウジョウ</t>
    </rPh>
    <phoneticPr fontId="2"/>
  </si>
  <si>
    <t>（３）の（イ）
付加価値額の拡大額</t>
    <rPh sb="8" eb="13">
      <t>フカカチガク</t>
    </rPh>
    <rPh sb="14" eb="16">
      <t>カクダイ</t>
    </rPh>
    <rPh sb="16" eb="17">
      <t>ガク</t>
    </rPh>
    <phoneticPr fontId="2"/>
  </si>
  <si>
    <t>成果
目標
合計</t>
    <rPh sb="0" eb="2">
      <t>セイカ</t>
    </rPh>
    <rPh sb="3" eb="5">
      <t>モクヒョウ</t>
    </rPh>
    <rPh sb="6" eb="8">
      <t>ゴウケイ</t>
    </rPh>
    <phoneticPr fontId="2"/>
  </si>
  <si>
    <t>１
研修</t>
    <phoneticPr fontId="2"/>
  </si>
  <si>
    <t>２
サポート体制</t>
    <phoneticPr fontId="2"/>
  </si>
  <si>
    <t>３
経営管理の合理化</t>
    <phoneticPr fontId="2"/>
  </si>
  <si>
    <t>４　
法人化</t>
    <rPh sb="3" eb="6">
      <t>ホウジンカ</t>
    </rPh>
    <phoneticPr fontId="2"/>
  </si>
  <si>
    <t>５
家族経営協定を書面で締結している</t>
    <rPh sb="2" eb="8">
      <t>カゾクケイエイキョウテイ</t>
    </rPh>
    <rPh sb="9" eb="11">
      <t>ショメン</t>
    </rPh>
    <rPh sb="12" eb="14">
      <t>テイケツ</t>
    </rPh>
    <phoneticPr fontId="2"/>
  </si>
  <si>
    <t>６
農業版事業継続計画（BCP）を策定している</t>
    <phoneticPr fontId="2"/>
  </si>
  <si>
    <t>７
データを活用した農業を実践する</t>
    <phoneticPr fontId="2"/>
  </si>
  <si>
    <t>８　
みどりの食料システム法に基づく環境負荷低減事業活動実施計画又は特定環境負荷低減事業活動実施計画の認定を受ける</t>
    <rPh sb="7" eb="9">
      <t>ショクリョウ</t>
    </rPh>
    <rPh sb="13" eb="14">
      <t>ホウ</t>
    </rPh>
    <rPh sb="15" eb="16">
      <t>モト</t>
    </rPh>
    <rPh sb="18" eb="32">
      <t>カンキョウフカテイゲンジギョウカツドウジッシケイカク</t>
    </rPh>
    <rPh sb="32" eb="33">
      <t>マタ</t>
    </rPh>
    <rPh sb="34" eb="50">
      <t>トクテイカンキョウフカテイゲンジギョウカツドウジッシケイカク</t>
    </rPh>
    <rPh sb="51" eb="53">
      <t>ニンテイ</t>
    </rPh>
    <rPh sb="54" eb="55">
      <t>ウ</t>
    </rPh>
    <phoneticPr fontId="21"/>
  </si>
  <si>
    <t>着工（予定）
年月日</t>
    <rPh sb="0" eb="2">
      <t>チャッコウ</t>
    </rPh>
    <rPh sb="3" eb="5">
      <t>ヨテイ</t>
    </rPh>
    <phoneticPr fontId="8"/>
  </si>
  <si>
    <t>完了（予定）年月日</t>
    <rPh sb="0" eb="2">
      <t>カンリョウ</t>
    </rPh>
    <phoneticPr fontId="2"/>
  </si>
  <si>
    <t>導入機械等の保管・設置・施工住所</t>
    <rPh sb="0" eb="5">
      <t>ドウニュウキカイトウ</t>
    </rPh>
    <phoneticPr fontId="27"/>
  </si>
  <si>
    <t>都道府県負担分（円）
C</t>
    <rPh sb="0" eb="4">
      <t>トドウフケン</t>
    </rPh>
    <rPh sb="4" eb="6">
      <t>フタン</t>
    </rPh>
    <rPh sb="6" eb="7">
      <t>ブン</t>
    </rPh>
    <phoneticPr fontId="2"/>
  </si>
  <si>
    <t>自己負担
（円）
D</t>
    <rPh sb="0" eb="2">
      <t>ジコ</t>
    </rPh>
    <rPh sb="2" eb="4">
      <t>フタン</t>
    </rPh>
    <rPh sb="6" eb="7">
      <t>エン</t>
    </rPh>
    <phoneticPr fontId="2"/>
  </si>
  <si>
    <t>助成率
（確認用）
(A-D)/A</t>
    <rPh sb="0" eb="2">
      <t>ジョセイ</t>
    </rPh>
    <rPh sb="2" eb="3">
      <t>リツ</t>
    </rPh>
    <rPh sb="5" eb="8">
      <t>カクニンヨウ</t>
    </rPh>
    <phoneticPr fontId="2"/>
  </si>
  <si>
    <t>担保措置の有無（該当の場合は「１」を記入</t>
    <phoneticPr fontId="2"/>
  </si>
  <si>
    <t>金融（資金）種類
（整理番号は番号表を参照）</t>
  </si>
  <si>
    <t>うち前年度
農業所得
（円）</t>
    <rPh sb="6" eb="8">
      <t>ノウギョウ</t>
    </rPh>
    <phoneticPr fontId="27"/>
  </si>
  <si>
    <t>①
目標集積率が6割以上</t>
    <phoneticPr fontId="27"/>
  </si>
  <si>
    <t>②
目標集積率が現状集積率より10ポイント以上増加</t>
    <rPh sb="2" eb="7">
      <t>モクヒョウシュウセキリツ</t>
    </rPh>
    <phoneticPr fontId="27"/>
  </si>
  <si>
    <t>③
 ①が事業実施年度の翌年度までに確実</t>
    <phoneticPr fontId="27"/>
  </si>
  <si>
    <t>④ 
②が事業実施年度の翌年度までに確実</t>
    <phoneticPr fontId="2"/>
  </si>
  <si>
    <t>①
位置付けられている</t>
    <phoneticPr fontId="27"/>
  </si>
  <si>
    <t>②
位置付けられることが確実</t>
    <phoneticPr fontId="27"/>
  </si>
  <si>
    <t>①
既に成果目標を達成している</t>
    <phoneticPr fontId="27"/>
  </si>
  <si>
    <t>②
事業実施年度の経営規模が第４の２の（５）に規定されるア又はイを上回っている</t>
    <phoneticPr fontId="27"/>
  </si>
  <si>
    <t>③
やむを得ない事情に該当する</t>
    <phoneticPr fontId="27"/>
  </si>
  <si>
    <t xml:space="preserve">経営面積を
目標年度までに
現状以上：10点
30%以上：12点
33%以上：14点
36%以上：16点
40%以上：18点
45%以上：20点
拡大する。
</t>
    <rPh sb="0" eb="4">
      <t>ケイエイメンセキ</t>
    </rPh>
    <rPh sb="6" eb="10">
      <t>モクヒョウネンド</t>
    </rPh>
    <rPh sb="14" eb="18">
      <t>ゲンジョウイジョウ</t>
    </rPh>
    <rPh sb="73" eb="75">
      <t>カクダイ</t>
    </rPh>
    <phoneticPr fontId="2"/>
  </si>
  <si>
    <t xml:space="preserve">付加価値額を
目標年度までに
10%以上：10点
15%以上：12点
20%以上：14点
25%以上：16点
30%以上：18点
35%以上：20点
拡大する。
</t>
    <rPh sb="0" eb="5">
      <t>フカカチガク</t>
    </rPh>
    <rPh sb="7" eb="11">
      <t>モクヒョウネンド</t>
    </rPh>
    <rPh sb="18" eb="20">
      <t>イジョウ</t>
    </rPh>
    <rPh sb="75" eb="77">
      <t>カクダイ</t>
    </rPh>
    <phoneticPr fontId="2"/>
  </si>
  <si>
    <t>付加価値額を
目標年度までに
現状以上：６点
15万円以上：10点
25万円以上：12点
75万円以上：14点
125万円以上：16点
175万円以上：18点
250万円以上：20点
拡大する。</t>
    <rPh sb="0" eb="5">
      <t>フカカチガク</t>
    </rPh>
    <rPh sb="7" eb="11">
      <t>モクヒョウネンド</t>
    </rPh>
    <rPh sb="25" eb="27">
      <t>マンエン</t>
    </rPh>
    <rPh sb="71" eb="72">
      <t>マン</t>
    </rPh>
    <phoneticPr fontId="2"/>
  </si>
  <si>
    <t xml:space="preserve">労働生産性を
目標年度までに
３%以上：10点
５%以上：12点
７%以上：14点
９%以上：16点
11%以上：18点
13%以上又はア及びイの要件をいずれも満たす者：20点
向上させる。
</t>
    <rPh sb="0" eb="5">
      <t>ロウドウセイサンセイ</t>
    </rPh>
    <rPh sb="7" eb="11">
      <t>モクヒョウネンド</t>
    </rPh>
    <rPh sb="17" eb="19">
      <t>イジョウ</t>
    </rPh>
    <rPh sb="66" eb="67">
      <t>マタ</t>
    </rPh>
    <rPh sb="89" eb="91">
      <t>コウジョウ</t>
    </rPh>
    <phoneticPr fontId="2"/>
  </si>
  <si>
    <t>①作目を含む研修
②作目について研修
③農業経営に関する研修
を受けている
※　①のみ該当する場合１点、①②に該当する場合２点、全て該当する場合３点</t>
    <rPh sb="11" eb="12">
      <t>モク</t>
    </rPh>
    <rPh sb="51" eb="52">
      <t>テン</t>
    </rPh>
    <rPh sb="63" eb="64">
      <t>テン</t>
    </rPh>
    <rPh sb="74" eb="75">
      <t>テン</t>
    </rPh>
    <phoneticPr fontId="2"/>
  </si>
  <si>
    <t>①農作業の記録を毎日つける
②GAP認証等を取得する
※　①のみ該当する場合１点、①②に該当する場合３点</t>
    <rPh sb="8" eb="10">
      <t>マイニチ</t>
    </rPh>
    <rPh sb="20" eb="21">
      <t>トウ</t>
    </rPh>
    <phoneticPr fontId="2"/>
  </si>
  <si>
    <t>①目標年までに法人化する
②法人化している又は事業実施年度内に法人化する
※　①のみ該当する場合３点、②に該当する場合５点</t>
    <rPh sb="1" eb="4">
      <t>モクヒョウネン</t>
    </rPh>
    <rPh sb="7" eb="10">
      <t>ホウジンカ</t>
    </rPh>
    <rPh sb="14" eb="17">
      <t>ホウジンカ</t>
    </rPh>
    <rPh sb="21" eb="22">
      <t>マタ</t>
    </rPh>
    <rPh sb="23" eb="25">
      <t>ジギョウ</t>
    </rPh>
    <rPh sb="25" eb="27">
      <t>ジッシ</t>
    </rPh>
    <rPh sb="27" eb="30">
      <t>ネンドナイ</t>
    </rPh>
    <rPh sb="31" eb="34">
      <t>ホウジンカ</t>
    </rPh>
    <phoneticPr fontId="21"/>
  </si>
  <si>
    <t>整理番号</t>
  </si>
  <si>
    <t>（確認用）</t>
  </si>
  <si>
    <t>※○台、馬力・○条刈り、○棟○㎡等</t>
  </si>
  <si>
    <t>（確認用）</t>
    <phoneticPr fontId="27"/>
  </si>
  <si>
    <t>償還
年数</t>
    <phoneticPr fontId="2"/>
  </si>
  <si>
    <t>北海道</t>
    <rPh sb="0" eb="3">
      <t>ホッカイドウ</t>
    </rPh>
    <phoneticPr fontId="2"/>
  </si>
  <si>
    <t>A市</t>
    <rPh sb="1" eb="2">
      <t>シ</t>
    </rPh>
    <phoneticPr fontId="2"/>
  </si>
  <si>
    <t>✔</t>
  </si>
  <si>
    <t>A</t>
    <phoneticPr fontId="2"/>
  </si>
  <si>
    <t>３：全継承</t>
    <rPh sb="2" eb="5">
      <t>ゼンケイショウ</t>
    </rPh>
    <phoneticPr fontId="8"/>
  </si>
  <si>
    <t>R6</t>
  </si>
  <si>
    <t>D</t>
    <phoneticPr fontId="2"/>
  </si>
  <si>
    <t>○</t>
  </si>
  <si>
    <t>×</t>
  </si>
  <si>
    <t>乳用牛20頭</t>
    <rPh sb="0" eb="3">
      <t>ニュウヨウギュウ</t>
    </rPh>
    <rPh sb="5" eb="6">
      <t>トウ</t>
    </rPh>
    <phoneticPr fontId="2"/>
  </si>
  <si>
    <t>○○町1-1-6</t>
    <phoneticPr fontId="2"/>
  </si>
  <si>
    <t>4</t>
  </si>
  <si>
    <t>B町</t>
    <rPh sb="1" eb="2">
      <t>マチ</t>
    </rPh>
    <phoneticPr fontId="2"/>
  </si>
  <si>
    <t>B</t>
    <phoneticPr fontId="2"/>
  </si>
  <si>
    <t>（株）B</t>
    <rPh sb="1" eb="2">
      <t>カブ</t>
    </rPh>
    <phoneticPr fontId="2"/>
  </si>
  <si>
    <t>１：新規参入</t>
    <rPh sb="2" eb="4">
      <t>シンキ</t>
    </rPh>
    <rPh sb="4" eb="6">
      <t>サンニュウ</t>
    </rPh>
    <phoneticPr fontId="8"/>
  </si>
  <si>
    <t>R4</t>
  </si>
  <si>
    <t>E</t>
    <phoneticPr fontId="2"/>
  </si>
  <si>
    <t>該当なし</t>
  </si>
  <si>
    <t>パイプハウス　間口6.3ｍ奥行50m　3棟</t>
    <phoneticPr fontId="2"/>
  </si>
  <si>
    <t>○○町1-1-5</t>
  </si>
  <si>
    <t>C村</t>
    <rPh sb="1" eb="2">
      <t>ムラ</t>
    </rPh>
    <phoneticPr fontId="2"/>
  </si>
  <si>
    <t>C</t>
    <phoneticPr fontId="2"/>
  </si>
  <si>
    <t>４：一部継承</t>
    <rPh sb="2" eb="6">
      <t>イチブケイショウ</t>
    </rPh>
    <phoneticPr fontId="8"/>
  </si>
  <si>
    <t>R8</t>
  </si>
  <si>
    <t>F</t>
    <phoneticPr fontId="2"/>
  </si>
  <si>
    <t>R8.2に経営開始し、同月に青年等就農計画の認定を受け、要件を全て満たす見込み</t>
    <phoneticPr fontId="2"/>
  </si>
  <si>
    <t>クローラトラクター　135ps　1台　自動操舵機能付き</t>
    <phoneticPr fontId="2"/>
  </si>
  <si>
    <t>○○町1-1-1</t>
  </si>
  <si>
    <t>グレンドリル　4m　1台</t>
  </si>
  <si>
    <t>改　　　　　　　　正　　　　　　　　後</t>
    <rPh sb="0" eb="1">
      <t>アラタ</t>
    </rPh>
    <rPh sb="9" eb="10">
      <t>セイ</t>
    </rPh>
    <rPh sb="18" eb="19">
      <t>ゴ</t>
    </rPh>
    <phoneticPr fontId="8"/>
  </si>
  <si>
    <t>①就農形態</t>
    <rPh sb="1" eb="5">
      <t>シュウノウケイタイ</t>
    </rPh>
    <phoneticPr fontId="8"/>
  </si>
  <si>
    <t>番号</t>
    <rPh sb="0" eb="2">
      <t>バンゴウ</t>
    </rPh>
    <phoneticPr fontId="8"/>
  </si>
  <si>
    <t>導入機械等名</t>
    <rPh sb="0" eb="2">
      <t>ドウニュウ</t>
    </rPh>
    <rPh sb="2" eb="4">
      <t>キカイ</t>
    </rPh>
    <rPh sb="4" eb="5">
      <t>トウ</t>
    </rPh>
    <rPh sb="5" eb="6">
      <t>メイ</t>
    </rPh>
    <phoneticPr fontId="8"/>
  </si>
  <si>
    <t>備考</t>
    <rPh sb="0" eb="2">
      <t>ビコウ</t>
    </rPh>
    <phoneticPr fontId="8"/>
  </si>
  <si>
    <t>名称</t>
    <rPh sb="0" eb="2">
      <t>メイショウ</t>
    </rPh>
    <phoneticPr fontId="8"/>
  </si>
  <si>
    <t>トラクター</t>
    <phoneticPr fontId="8"/>
  </si>
  <si>
    <t>農業用機械</t>
    <rPh sb="0" eb="3">
      <t>ノウギョウヨウ</t>
    </rPh>
    <rPh sb="3" eb="5">
      <t>キカイ</t>
    </rPh>
    <phoneticPr fontId="8"/>
  </si>
  <si>
    <t>農協</t>
    <rPh sb="0" eb="1">
      <t>ノウ</t>
    </rPh>
    <rPh sb="1" eb="2">
      <t>キョウ</t>
    </rPh>
    <phoneticPr fontId="8"/>
  </si>
  <si>
    <t>２：親と別部門</t>
    <rPh sb="2" eb="3">
      <t>オヤ</t>
    </rPh>
    <rPh sb="4" eb="7">
      <t>ベツブモン</t>
    </rPh>
    <phoneticPr fontId="8"/>
  </si>
  <si>
    <t>コンバイン</t>
    <phoneticPr fontId="8"/>
  </si>
  <si>
    <t>農協連</t>
    <rPh sb="0" eb="2">
      <t>ノウキョウ</t>
    </rPh>
    <rPh sb="2" eb="3">
      <t>レン</t>
    </rPh>
    <phoneticPr fontId="8"/>
  </si>
  <si>
    <t>田植機</t>
    <rPh sb="0" eb="3">
      <t>タウエキ</t>
    </rPh>
    <phoneticPr fontId="8"/>
  </si>
  <si>
    <t>農林中金</t>
    <rPh sb="0" eb="2">
      <t>ノウリン</t>
    </rPh>
    <rPh sb="2" eb="3">
      <t>チュウ</t>
    </rPh>
    <rPh sb="3" eb="4">
      <t>キン</t>
    </rPh>
    <phoneticPr fontId="8"/>
  </si>
  <si>
    <t>乗用管理機</t>
    <rPh sb="0" eb="2">
      <t>ジョウヨウ</t>
    </rPh>
    <rPh sb="2" eb="4">
      <t>カンリ</t>
    </rPh>
    <rPh sb="4" eb="5">
      <t>キ</t>
    </rPh>
    <phoneticPr fontId="8"/>
  </si>
  <si>
    <t>日本公庫</t>
    <rPh sb="0" eb="2">
      <t>ニホン</t>
    </rPh>
    <rPh sb="2" eb="4">
      <t>コウコ</t>
    </rPh>
    <phoneticPr fontId="8"/>
  </si>
  <si>
    <t>茶複合管理機</t>
    <rPh sb="0" eb="1">
      <t>チャ</t>
    </rPh>
    <rPh sb="1" eb="3">
      <t>フクゴウ</t>
    </rPh>
    <rPh sb="3" eb="5">
      <t>カンリ</t>
    </rPh>
    <rPh sb="5" eb="6">
      <t>キ</t>
    </rPh>
    <phoneticPr fontId="8"/>
  </si>
  <si>
    <t>沖縄公庫</t>
    <rPh sb="0" eb="2">
      <t>オキナワ</t>
    </rPh>
    <rPh sb="2" eb="4">
      <t>コウコ</t>
    </rPh>
    <phoneticPr fontId="8"/>
  </si>
  <si>
    <t>アタッチメント</t>
    <phoneticPr fontId="8"/>
  </si>
  <si>
    <t>商工中金</t>
    <rPh sb="0" eb="2">
      <t>ショウコウ</t>
    </rPh>
    <rPh sb="2" eb="4">
      <t>チュウキン</t>
    </rPh>
    <phoneticPr fontId="8"/>
  </si>
  <si>
    <t>区分</t>
    <rPh sb="0" eb="2">
      <t>クブン</t>
    </rPh>
    <phoneticPr fontId="8"/>
  </si>
  <si>
    <t>分類基準</t>
    <rPh sb="0" eb="2">
      <t>ブンルイ</t>
    </rPh>
    <rPh sb="2" eb="4">
      <t>キジュン</t>
    </rPh>
    <phoneticPr fontId="2"/>
  </si>
  <si>
    <t>ＧＰＳガイダンス</t>
    <phoneticPr fontId="8"/>
  </si>
  <si>
    <t>奄美振興基金</t>
    <rPh sb="0" eb="2">
      <t>アマミ</t>
    </rPh>
    <rPh sb="2" eb="4">
      <t>シンコウ</t>
    </rPh>
    <rPh sb="4" eb="6">
      <t>キキン</t>
    </rPh>
    <phoneticPr fontId="8"/>
  </si>
  <si>
    <t>水田作</t>
    <rPh sb="0" eb="2">
      <t>スイデン</t>
    </rPh>
    <rPh sb="2" eb="3">
      <t>サク</t>
    </rPh>
    <phoneticPr fontId="8"/>
  </si>
  <si>
    <t>稲、麦類、雑穀、いも類、豆類、工芸農作物の販売収入のうち、水田で作付けした農業生産物の販売収入が他の営農類型の農業生産物販売収入と比べて最も多い経営</t>
    <rPh sb="0" eb="1">
      <t>イネ</t>
    </rPh>
    <rPh sb="2" eb="4">
      <t>ムギルイ</t>
    </rPh>
    <rPh sb="5" eb="7">
      <t>ザッコク</t>
    </rPh>
    <rPh sb="10" eb="11">
      <t>ルイ</t>
    </rPh>
    <rPh sb="12" eb="14">
      <t>マメルイ</t>
    </rPh>
    <rPh sb="15" eb="17">
      <t>コウゲイ</t>
    </rPh>
    <rPh sb="17" eb="20">
      <t>ノウサクモツ</t>
    </rPh>
    <rPh sb="21" eb="23">
      <t>ハンバイ</t>
    </rPh>
    <rPh sb="23" eb="25">
      <t>シュウニュウ</t>
    </rPh>
    <rPh sb="29" eb="31">
      <t>スイデン</t>
    </rPh>
    <rPh sb="32" eb="34">
      <t>サクツ</t>
    </rPh>
    <rPh sb="37" eb="39">
      <t>ノウギョウ</t>
    </rPh>
    <rPh sb="39" eb="42">
      <t>セイサンブツ</t>
    </rPh>
    <rPh sb="43" eb="45">
      <t>ハンバイ</t>
    </rPh>
    <rPh sb="45" eb="47">
      <t>シュウニュウ</t>
    </rPh>
    <rPh sb="48" eb="49">
      <t>ホカ</t>
    </rPh>
    <rPh sb="50" eb="52">
      <t>エイノウ</t>
    </rPh>
    <rPh sb="52" eb="54">
      <t>ルイケイ</t>
    </rPh>
    <rPh sb="55" eb="57">
      <t>ノウギョウ</t>
    </rPh>
    <rPh sb="57" eb="60">
      <t>セイサンブツ</t>
    </rPh>
    <rPh sb="60" eb="62">
      <t>ハンバイ</t>
    </rPh>
    <rPh sb="62" eb="64">
      <t>シュウニュウ</t>
    </rPh>
    <rPh sb="65" eb="66">
      <t>クラ</t>
    </rPh>
    <rPh sb="68" eb="69">
      <t>モット</t>
    </rPh>
    <rPh sb="70" eb="71">
      <t>オオ</t>
    </rPh>
    <rPh sb="72" eb="74">
      <t>ケイエイ</t>
    </rPh>
    <phoneticPr fontId="2"/>
  </si>
  <si>
    <t>その他機械</t>
    <rPh sb="2" eb="3">
      <t>タ</t>
    </rPh>
    <rPh sb="3" eb="5">
      <t>キカイ</t>
    </rPh>
    <phoneticPr fontId="8"/>
  </si>
  <si>
    <t>銀行</t>
    <rPh sb="0" eb="2">
      <t>ギンコウ</t>
    </rPh>
    <phoneticPr fontId="8"/>
  </si>
  <si>
    <t>畑作</t>
    <rPh sb="0" eb="2">
      <t>ハタサク</t>
    </rPh>
    <phoneticPr fontId="8"/>
  </si>
  <si>
    <t>稲、麦類、雑穀、いも類、豆類、工芸農作物の販売収入のうち、畑で作付けした農業生産物の販売収入が他の営農類型の農業生産物販売収入と比べて最も多い経営</t>
    <rPh sb="0" eb="1">
      <t>イネ</t>
    </rPh>
    <rPh sb="2" eb="4">
      <t>ムギルイ</t>
    </rPh>
    <rPh sb="5" eb="7">
      <t>ザッコク</t>
    </rPh>
    <rPh sb="10" eb="11">
      <t>ルイ</t>
    </rPh>
    <rPh sb="12" eb="14">
      <t>マメルイ</t>
    </rPh>
    <rPh sb="15" eb="17">
      <t>コウゲイ</t>
    </rPh>
    <rPh sb="17" eb="20">
      <t>ノウサクモツ</t>
    </rPh>
    <rPh sb="21" eb="23">
      <t>ハンバイ</t>
    </rPh>
    <rPh sb="23" eb="25">
      <t>シュウニュウ</t>
    </rPh>
    <rPh sb="29" eb="30">
      <t>ハタケ</t>
    </rPh>
    <rPh sb="31" eb="33">
      <t>サクツ</t>
    </rPh>
    <rPh sb="36" eb="38">
      <t>ノウギョウ</t>
    </rPh>
    <rPh sb="38" eb="41">
      <t>セイサンブツ</t>
    </rPh>
    <rPh sb="42" eb="44">
      <t>ハンバイ</t>
    </rPh>
    <rPh sb="44" eb="46">
      <t>シュウニュウ</t>
    </rPh>
    <rPh sb="47" eb="48">
      <t>ホカ</t>
    </rPh>
    <rPh sb="49" eb="51">
      <t>エイノウ</t>
    </rPh>
    <rPh sb="51" eb="53">
      <t>ルイケイ</t>
    </rPh>
    <rPh sb="54" eb="56">
      <t>ノウギョウ</t>
    </rPh>
    <rPh sb="56" eb="59">
      <t>セイサンブツ</t>
    </rPh>
    <rPh sb="59" eb="61">
      <t>ハンバイ</t>
    </rPh>
    <rPh sb="61" eb="63">
      <t>シュウニュウ</t>
    </rPh>
    <rPh sb="64" eb="65">
      <t>クラ</t>
    </rPh>
    <rPh sb="67" eb="68">
      <t>モット</t>
    </rPh>
    <rPh sb="69" eb="70">
      <t>オオ</t>
    </rPh>
    <rPh sb="71" eb="73">
      <t>ケイエイ</t>
    </rPh>
    <phoneticPr fontId="2"/>
  </si>
  <si>
    <t>ハウス</t>
    <phoneticPr fontId="8"/>
  </si>
  <si>
    <t>生産・流通</t>
    <rPh sb="0" eb="2">
      <t>セイサン</t>
    </rPh>
    <rPh sb="3" eb="5">
      <t>リュウツウ</t>
    </rPh>
    <phoneticPr fontId="8"/>
  </si>
  <si>
    <t>信用金庫</t>
    <rPh sb="0" eb="2">
      <t>シンヨウ</t>
    </rPh>
    <rPh sb="2" eb="4">
      <t>キンコ</t>
    </rPh>
    <phoneticPr fontId="8"/>
  </si>
  <si>
    <t>露地野菜作</t>
    <rPh sb="0" eb="2">
      <t>ロジ</t>
    </rPh>
    <rPh sb="2" eb="4">
      <t>ヤサイ</t>
    </rPh>
    <rPh sb="4" eb="5">
      <t>サク</t>
    </rPh>
    <phoneticPr fontId="8"/>
  </si>
  <si>
    <t>野菜作経営のうち、露地野菜の販売収入が施設野菜の販売収入以上である経営</t>
    <rPh sb="0" eb="2">
      <t>ヤサイ</t>
    </rPh>
    <rPh sb="2" eb="3">
      <t>サク</t>
    </rPh>
    <rPh sb="3" eb="5">
      <t>ケイエイ</t>
    </rPh>
    <rPh sb="9" eb="11">
      <t>ロジ</t>
    </rPh>
    <rPh sb="11" eb="13">
      <t>ヤサイ</t>
    </rPh>
    <rPh sb="14" eb="16">
      <t>ハンバイ</t>
    </rPh>
    <rPh sb="16" eb="18">
      <t>シュウニュウ</t>
    </rPh>
    <rPh sb="19" eb="21">
      <t>シセツ</t>
    </rPh>
    <rPh sb="21" eb="23">
      <t>ヤサイ</t>
    </rPh>
    <rPh sb="24" eb="26">
      <t>ハンバイ</t>
    </rPh>
    <rPh sb="26" eb="28">
      <t>シュウニュウ</t>
    </rPh>
    <rPh sb="28" eb="30">
      <t>イジョウ</t>
    </rPh>
    <rPh sb="33" eb="35">
      <t>ケイエイ</t>
    </rPh>
    <phoneticPr fontId="2"/>
  </si>
  <si>
    <t>育苗施設</t>
    <rPh sb="0" eb="2">
      <t>イクビョウ</t>
    </rPh>
    <rPh sb="2" eb="4">
      <t>シセツ</t>
    </rPh>
    <phoneticPr fontId="8"/>
  </si>
  <si>
    <t>信用組合</t>
    <rPh sb="0" eb="2">
      <t>シンヨウ</t>
    </rPh>
    <rPh sb="2" eb="4">
      <t>クミアイ</t>
    </rPh>
    <phoneticPr fontId="8"/>
  </si>
  <si>
    <t>施設野菜作</t>
    <rPh sb="0" eb="2">
      <t>シセツ</t>
    </rPh>
    <rPh sb="2" eb="4">
      <t>ヤサイ</t>
    </rPh>
    <rPh sb="4" eb="5">
      <t>サク</t>
    </rPh>
    <phoneticPr fontId="8"/>
  </si>
  <si>
    <t>野菜作経営のうち、露地野菜より施設野菜の販売収入が多い経営</t>
    <rPh sb="0" eb="2">
      <t>ヤサイ</t>
    </rPh>
    <rPh sb="2" eb="3">
      <t>サク</t>
    </rPh>
    <rPh sb="3" eb="5">
      <t>ケイエイ</t>
    </rPh>
    <rPh sb="9" eb="11">
      <t>ロジ</t>
    </rPh>
    <rPh sb="11" eb="13">
      <t>ヤサイ</t>
    </rPh>
    <rPh sb="15" eb="17">
      <t>シセツ</t>
    </rPh>
    <rPh sb="17" eb="19">
      <t>ヤサイ</t>
    </rPh>
    <rPh sb="20" eb="22">
      <t>ハンバイ</t>
    </rPh>
    <rPh sb="22" eb="24">
      <t>シュウニュウ</t>
    </rPh>
    <rPh sb="25" eb="26">
      <t>オオ</t>
    </rPh>
    <rPh sb="27" eb="29">
      <t>ケイエイ</t>
    </rPh>
    <phoneticPr fontId="2"/>
  </si>
  <si>
    <t>乾燥調製施設（乾燥機）</t>
    <rPh sb="0" eb="2">
      <t>カンソウ</t>
    </rPh>
    <rPh sb="2" eb="4">
      <t>チョウセイ</t>
    </rPh>
    <rPh sb="4" eb="6">
      <t>シセツ</t>
    </rPh>
    <rPh sb="7" eb="10">
      <t>カンソウキ</t>
    </rPh>
    <phoneticPr fontId="8"/>
  </si>
  <si>
    <t>都道府県</t>
    <rPh sb="0" eb="4">
      <t>トドウフケン</t>
    </rPh>
    <phoneticPr fontId="8"/>
  </si>
  <si>
    <t>果樹作</t>
    <rPh sb="0" eb="2">
      <t>カジュ</t>
    </rPh>
    <rPh sb="2" eb="3">
      <t>サク</t>
    </rPh>
    <phoneticPr fontId="8"/>
  </si>
  <si>
    <t>果樹の販売収入が他の営農類型の農業生産物販売収入と比べて最も多い経営</t>
    <rPh sb="0" eb="2">
      <t>カジュ</t>
    </rPh>
    <rPh sb="3" eb="5">
      <t>ハンバイ</t>
    </rPh>
    <rPh sb="5" eb="7">
      <t>シュウニュウ</t>
    </rPh>
    <rPh sb="8" eb="9">
      <t>ホカ</t>
    </rPh>
    <rPh sb="10" eb="12">
      <t>エイノウ</t>
    </rPh>
    <rPh sb="12" eb="14">
      <t>ルイケイ</t>
    </rPh>
    <rPh sb="15" eb="17">
      <t>ノウギョウ</t>
    </rPh>
    <rPh sb="17" eb="20">
      <t>セイサンブツ</t>
    </rPh>
    <rPh sb="20" eb="22">
      <t>ハンバイ</t>
    </rPh>
    <rPh sb="22" eb="24">
      <t>シュウニュウ</t>
    </rPh>
    <rPh sb="25" eb="26">
      <t>クラ</t>
    </rPh>
    <rPh sb="28" eb="29">
      <t>モット</t>
    </rPh>
    <rPh sb="30" eb="31">
      <t>オオ</t>
    </rPh>
    <rPh sb="32" eb="34">
      <t>ケイエイ</t>
    </rPh>
    <phoneticPr fontId="2"/>
  </si>
  <si>
    <t>果樹棚</t>
    <rPh sb="0" eb="2">
      <t>カジュ</t>
    </rPh>
    <rPh sb="2" eb="3">
      <t>ダナ</t>
    </rPh>
    <phoneticPr fontId="8"/>
  </si>
  <si>
    <t>その他</t>
    <rPh sb="2" eb="3">
      <t>タ</t>
    </rPh>
    <phoneticPr fontId="8"/>
  </si>
  <si>
    <t>露地花き</t>
    <rPh sb="0" eb="2">
      <t>ロジ</t>
    </rPh>
    <rPh sb="2" eb="3">
      <t>カ</t>
    </rPh>
    <phoneticPr fontId="8"/>
  </si>
  <si>
    <t>花き作経営のうち、露地花きの販売収入が施設花きの販売収入以上である経営</t>
    <rPh sb="0" eb="1">
      <t>ハナ</t>
    </rPh>
    <rPh sb="2" eb="3">
      <t>サク</t>
    </rPh>
    <rPh sb="3" eb="5">
      <t>ケイエイ</t>
    </rPh>
    <rPh sb="9" eb="11">
      <t>ロジ</t>
    </rPh>
    <rPh sb="11" eb="12">
      <t>ハナ</t>
    </rPh>
    <rPh sb="14" eb="16">
      <t>ハンバイ</t>
    </rPh>
    <rPh sb="16" eb="18">
      <t>シュウニュウ</t>
    </rPh>
    <rPh sb="19" eb="21">
      <t>シセツ</t>
    </rPh>
    <rPh sb="21" eb="22">
      <t>ハナ</t>
    </rPh>
    <rPh sb="24" eb="26">
      <t>ハンバイ</t>
    </rPh>
    <rPh sb="26" eb="28">
      <t>シュウニュウ</t>
    </rPh>
    <rPh sb="28" eb="30">
      <t>イジョウ</t>
    </rPh>
    <rPh sb="33" eb="35">
      <t>ケイエイ</t>
    </rPh>
    <phoneticPr fontId="2"/>
  </si>
  <si>
    <t>集出荷施設（選果機）</t>
    <rPh sb="0" eb="1">
      <t>シュウ</t>
    </rPh>
    <rPh sb="1" eb="3">
      <t>シュッカ</t>
    </rPh>
    <rPh sb="3" eb="5">
      <t>シセツ</t>
    </rPh>
    <rPh sb="6" eb="9">
      <t>センカキ</t>
    </rPh>
    <phoneticPr fontId="8"/>
  </si>
  <si>
    <t>施設花き</t>
    <rPh sb="0" eb="2">
      <t>シセツ</t>
    </rPh>
    <rPh sb="2" eb="3">
      <t>カ</t>
    </rPh>
    <phoneticPr fontId="8"/>
  </si>
  <si>
    <t>花き作経営のうち、露地花きより施設花きの販売収入が多い経営</t>
    <rPh sb="0" eb="1">
      <t>ハナ</t>
    </rPh>
    <rPh sb="2" eb="3">
      <t>サク</t>
    </rPh>
    <rPh sb="3" eb="5">
      <t>ケイエイ</t>
    </rPh>
    <rPh sb="25" eb="26">
      <t>オオ</t>
    </rPh>
    <phoneticPr fontId="2"/>
  </si>
  <si>
    <t>家畜（肉用牛等）の導入</t>
    <rPh sb="0" eb="2">
      <t>カチク</t>
    </rPh>
    <rPh sb="3" eb="6">
      <t>ニクヨウギュウ</t>
    </rPh>
    <rPh sb="6" eb="7">
      <t>ナド</t>
    </rPh>
    <rPh sb="9" eb="11">
      <t>ドウニュウ</t>
    </rPh>
    <phoneticPr fontId="8"/>
  </si>
  <si>
    <t>導入・新植・改植</t>
    <rPh sb="0" eb="2">
      <t>ドウニュウ</t>
    </rPh>
    <rPh sb="3" eb="4">
      <t>アラタ</t>
    </rPh>
    <rPh sb="4" eb="5">
      <t>ショク</t>
    </rPh>
    <rPh sb="6" eb="8">
      <t>カイショク</t>
    </rPh>
    <phoneticPr fontId="8"/>
  </si>
  <si>
    <t>酪農</t>
    <rPh sb="0" eb="2">
      <t>ラクノウ</t>
    </rPh>
    <phoneticPr fontId="8"/>
  </si>
  <si>
    <t>酪農の販売収入が他の営農類型の農業生産物販売収入と比べて最も多い経営</t>
    <rPh sb="0" eb="2">
      <t>ラクノウ</t>
    </rPh>
    <rPh sb="3" eb="5">
      <t>ハンバイ</t>
    </rPh>
    <rPh sb="5" eb="7">
      <t>シュウニュウ</t>
    </rPh>
    <rPh sb="8" eb="9">
      <t>ホカ</t>
    </rPh>
    <rPh sb="10" eb="12">
      <t>エイノウ</t>
    </rPh>
    <rPh sb="12" eb="14">
      <t>ルイケイ</t>
    </rPh>
    <rPh sb="15" eb="17">
      <t>ノウギョウ</t>
    </rPh>
    <rPh sb="17" eb="20">
      <t>セイサンブツ</t>
    </rPh>
    <rPh sb="20" eb="22">
      <t>ハンバイ</t>
    </rPh>
    <rPh sb="22" eb="24">
      <t>シュウニュウ</t>
    </rPh>
    <rPh sb="25" eb="26">
      <t>クラ</t>
    </rPh>
    <rPh sb="28" eb="29">
      <t>モット</t>
    </rPh>
    <rPh sb="30" eb="31">
      <t>オオ</t>
    </rPh>
    <rPh sb="32" eb="34">
      <t>ケイエイ</t>
    </rPh>
    <phoneticPr fontId="2"/>
  </si>
  <si>
    <t>果樹の新植、改植</t>
    <rPh sb="0" eb="2">
      <t>カジュ</t>
    </rPh>
    <rPh sb="3" eb="5">
      <t>シンショク</t>
    </rPh>
    <rPh sb="6" eb="8">
      <t>カイショク</t>
    </rPh>
    <phoneticPr fontId="8"/>
  </si>
  <si>
    <t>資金名</t>
    <rPh sb="0" eb="2">
      <t>シキン</t>
    </rPh>
    <rPh sb="2" eb="3">
      <t>メイ</t>
    </rPh>
    <phoneticPr fontId="8"/>
  </si>
  <si>
    <t>繁殖牛</t>
    <rPh sb="0" eb="2">
      <t>ハンショク</t>
    </rPh>
    <rPh sb="2" eb="3">
      <t>ギュウ</t>
    </rPh>
    <phoneticPr fontId="8"/>
  </si>
  <si>
    <t>肉用牛経営のうち、肥育牛の飼養頭数より繁殖用雌牛の飼養頭数が多い経営</t>
    <rPh sb="0" eb="1">
      <t>ニク</t>
    </rPh>
    <rPh sb="1" eb="2">
      <t>ヨウ</t>
    </rPh>
    <rPh sb="2" eb="3">
      <t>ウシ</t>
    </rPh>
    <rPh sb="3" eb="5">
      <t>ケイエイ</t>
    </rPh>
    <rPh sb="9" eb="11">
      <t>ヒイク</t>
    </rPh>
    <rPh sb="11" eb="12">
      <t>ウシ</t>
    </rPh>
    <rPh sb="13" eb="15">
      <t>シヨウ</t>
    </rPh>
    <rPh sb="15" eb="17">
      <t>アタマカズ</t>
    </rPh>
    <rPh sb="19" eb="22">
      <t>ハンショクヨウ</t>
    </rPh>
    <rPh sb="22" eb="24">
      <t>メウシ</t>
    </rPh>
    <rPh sb="25" eb="27">
      <t>シヨウ</t>
    </rPh>
    <rPh sb="27" eb="29">
      <t>アタマカズ</t>
    </rPh>
    <rPh sb="30" eb="31">
      <t>オオ</t>
    </rPh>
    <rPh sb="32" eb="34">
      <t>ケイエイ</t>
    </rPh>
    <phoneticPr fontId="2"/>
  </si>
  <si>
    <t>茶の新植、改植</t>
    <rPh sb="0" eb="1">
      <t>チャ</t>
    </rPh>
    <rPh sb="2" eb="4">
      <t>シンショク</t>
    </rPh>
    <rPh sb="5" eb="7">
      <t>カイショク</t>
    </rPh>
    <phoneticPr fontId="8"/>
  </si>
  <si>
    <t>青年等就農資金</t>
    <rPh sb="0" eb="2">
      <t>セイネン</t>
    </rPh>
    <rPh sb="2" eb="3">
      <t>トウ</t>
    </rPh>
    <rPh sb="3" eb="5">
      <t>シュウノウ</t>
    </rPh>
    <rPh sb="5" eb="7">
      <t>シキン</t>
    </rPh>
    <phoneticPr fontId="8"/>
  </si>
  <si>
    <t>肥育牛</t>
    <rPh sb="0" eb="3">
      <t>ヒイクギュウ</t>
    </rPh>
    <phoneticPr fontId="8"/>
  </si>
  <si>
    <t>肉用牛経営のうち、肥育牛の飼養頭数が繁殖用雌牛の飼養頭数以上である経営</t>
    <rPh sb="0" eb="1">
      <t>ニク</t>
    </rPh>
    <rPh sb="1" eb="2">
      <t>ヨウ</t>
    </rPh>
    <rPh sb="2" eb="3">
      <t>ウシ</t>
    </rPh>
    <rPh sb="3" eb="5">
      <t>ケイエイ</t>
    </rPh>
    <rPh sb="9" eb="11">
      <t>ヒイク</t>
    </rPh>
    <rPh sb="11" eb="12">
      <t>ウシ</t>
    </rPh>
    <rPh sb="13" eb="15">
      <t>シヨウ</t>
    </rPh>
    <rPh sb="15" eb="17">
      <t>トウスウ</t>
    </rPh>
    <rPh sb="18" eb="21">
      <t>ハンショクヨウ</t>
    </rPh>
    <rPh sb="21" eb="23">
      <t>メウシ</t>
    </rPh>
    <rPh sb="24" eb="26">
      <t>シヨウ</t>
    </rPh>
    <rPh sb="26" eb="28">
      <t>トウスウ</t>
    </rPh>
    <rPh sb="28" eb="30">
      <t>イジョウ</t>
    </rPh>
    <phoneticPr fontId="2"/>
  </si>
  <si>
    <t>畜舎（肉用牛）</t>
    <rPh sb="0" eb="2">
      <t>チクシャ</t>
    </rPh>
    <rPh sb="3" eb="6">
      <t>ニクヨウギュウ</t>
    </rPh>
    <phoneticPr fontId="8"/>
  </si>
  <si>
    <t>畜産・酪農</t>
    <rPh sb="0" eb="2">
      <t>チクサン</t>
    </rPh>
    <rPh sb="3" eb="5">
      <t>ラクノウ</t>
    </rPh>
    <phoneticPr fontId="8"/>
  </si>
  <si>
    <t>2</t>
    <phoneticPr fontId="27"/>
  </si>
  <si>
    <t>農業近代化資金</t>
    <rPh sb="0" eb="2">
      <t>ノウギョウ</t>
    </rPh>
    <rPh sb="2" eb="5">
      <t>キンダイカ</t>
    </rPh>
    <rPh sb="5" eb="7">
      <t>シキン</t>
    </rPh>
    <phoneticPr fontId="8"/>
  </si>
  <si>
    <t>養豚</t>
    <rPh sb="0" eb="2">
      <t>ヨウトン</t>
    </rPh>
    <phoneticPr fontId="8"/>
  </si>
  <si>
    <t>養豚の販売収入が他の営農類型の農業生産物販売収入と比べて最も多い経営</t>
    <rPh sb="0" eb="2">
      <t>ヨウトン</t>
    </rPh>
    <rPh sb="3" eb="5">
      <t>ハンバイ</t>
    </rPh>
    <rPh sb="5" eb="7">
      <t>シュウニュウ</t>
    </rPh>
    <rPh sb="8" eb="9">
      <t>ホカ</t>
    </rPh>
    <rPh sb="10" eb="12">
      <t>エイノウ</t>
    </rPh>
    <rPh sb="12" eb="14">
      <t>ルイケイ</t>
    </rPh>
    <rPh sb="15" eb="17">
      <t>ノウギョウ</t>
    </rPh>
    <rPh sb="17" eb="20">
      <t>セイサンブツ</t>
    </rPh>
    <rPh sb="20" eb="22">
      <t>ハンバイ</t>
    </rPh>
    <rPh sb="22" eb="24">
      <t>シュウニュウ</t>
    </rPh>
    <rPh sb="25" eb="26">
      <t>クラ</t>
    </rPh>
    <rPh sb="28" eb="29">
      <t>モット</t>
    </rPh>
    <rPh sb="30" eb="31">
      <t>オオ</t>
    </rPh>
    <rPh sb="32" eb="34">
      <t>ケイエイ</t>
    </rPh>
    <phoneticPr fontId="2"/>
  </si>
  <si>
    <t>畜舎（養豚）</t>
    <rPh sb="0" eb="2">
      <t>チクシャ</t>
    </rPh>
    <rPh sb="3" eb="5">
      <t>ヨウトン</t>
    </rPh>
    <phoneticPr fontId="8"/>
  </si>
  <si>
    <t>3</t>
    <phoneticPr fontId="27"/>
  </si>
  <si>
    <t>その他公庫資金</t>
    <rPh sb="2" eb="3">
      <t>タ</t>
    </rPh>
    <rPh sb="3" eb="7">
      <t>コウコシキン</t>
    </rPh>
    <phoneticPr fontId="8"/>
  </si>
  <si>
    <t>採卵養鶏</t>
    <rPh sb="0" eb="2">
      <t>サイラン</t>
    </rPh>
    <rPh sb="2" eb="4">
      <t>ヨウケイ</t>
    </rPh>
    <phoneticPr fontId="8"/>
  </si>
  <si>
    <t>採卵養鶏の販売収入が他の営農類型の農業生産物販売収入と比べて最も多い経営</t>
    <rPh sb="0" eb="2">
      <t>サイラン</t>
    </rPh>
    <rPh sb="2" eb="4">
      <t>ヨウケイ</t>
    </rPh>
    <rPh sb="5" eb="7">
      <t>ハンバイ</t>
    </rPh>
    <rPh sb="7" eb="9">
      <t>シュウニュウ</t>
    </rPh>
    <rPh sb="10" eb="11">
      <t>ホカ</t>
    </rPh>
    <rPh sb="12" eb="14">
      <t>エイノウ</t>
    </rPh>
    <rPh sb="14" eb="16">
      <t>ルイケイ</t>
    </rPh>
    <rPh sb="17" eb="19">
      <t>ノウギョウ</t>
    </rPh>
    <rPh sb="19" eb="22">
      <t>セイサンブツ</t>
    </rPh>
    <rPh sb="22" eb="24">
      <t>ハンバイ</t>
    </rPh>
    <rPh sb="24" eb="26">
      <t>シュウニュウ</t>
    </rPh>
    <rPh sb="27" eb="28">
      <t>クラ</t>
    </rPh>
    <rPh sb="30" eb="31">
      <t>モット</t>
    </rPh>
    <rPh sb="32" eb="33">
      <t>オオ</t>
    </rPh>
    <rPh sb="34" eb="36">
      <t>ケイエイ</t>
    </rPh>
    <phoneticPr fontId="2"/>
  </si>
  <si>
    <t>畜舎（養鶏）</t>
    <rPh sb="0" eb="2">
      <t>チクシャ</t>
    </rPh>
    <rPh sb="3" eb="5">
      <t>ヨウケイ</t>
    </rPh>
    <phoneticPr fontId="8"/>
  </si>
  <si>
    <t>4</t>
    <phoneticPr fontId="27"/>
  </si>
  <si>
    <t>一般資金</t>
    <rPh sb="0" eb="2">
      <t>イッパン</t>
    </rPh>
    <rPh sb="2" eb="4">
      <t>シキン</t>
    </rPh>
    <phoneticPr fontId="8"/>
  </si>
  <si>
    <t>ブロイラー養鶏</t>
    <rPh sb="5" eb="7">
      <t>ヨウケイ</t>
    </rPh>
    <phoneticPr fontId="8"/>
  </si>
  <si>
    <t>ブロイラー養鶏の販売収入が他の営農類型の農業生産物販売収入と比べて最も多い経営</t>
    <rPh sb="5" eb="7">
      <t>ヨウケイ</t>
    </rPh>
    <rPh sb="8" eb="10">
      <t>ハンバイ</t>
    </rPh>
    <rPh sb="10" eb="12">
      <t>シュウニュウ</t>
    </rPh>
    <rPh sb="13" eb="14">
      <t>ホカ</t>
    </rPh>
    <rPh sb="15" eb="17">
      <t>エイノウ</t>
    </rPh>
    <rPh sb="17" eb="19">
      <t>ルイケイ</t>
    </rPh>
    <rPh sb="20" eb="22">
      <t>ノウギョウ</t>
    </rPh>
    <rPh sb="22" eb="25">
      <t>セイサンブツ</t>
    </rPh>
    <rPh sb="25" eb="27">
      <t>ハンバイ</t>
    </rPh>
    <rPh sb="27" eb="29">
      <t>シュウニュウ</t>
    </rPh>
    <rPh sb="30" eb="31">
      <t>クラ</t>
    </rPh>
    <rPh sb="33" eb="34">
      <t>モット</t>
    </rPh>
    <rPh sb="35" eb="36">
      <t>オオ</t>
    </rPh>
    <rPh sb="37" eb="39">
      <t>ケイエイ</t>
    </rPh>
    <phoneticPr fontId="2"/>
  </si>
  <si>
    <t>畜舎（酪農）</t>
    <rPh sb="0" eb="2">
      <t>チクシャ</t>
    </rPh>
    <rPh sb="3" eb="5">
      <t>ラクノウ</t>
    </rPh>
    <phoneticPr fontId="8"/>
  </si>
  <si>
    <t>上記の営農類型に分類されない経営</t>
    <rPh sb="0" eb="2">
      <t>ジョウキ</t>
    </rPh>
    <rPh sb="3" eb="5">
      <t>エイノウ</t>
    </rPh>
    <rPh sb="5" eb="7">
      <t>ルイケイ</t>
    </rPh>
    <rPh sb="8" eb="10">
      <t>ブンルイ</t>
    </rPh>
    <rPh sb="14" eb="16">
      <t>ケイエイ</t>
    </rPh>
    <phoneticPr fontId="2"/>
  </si>
  <si>
    <t>畜舎（その他）</t>
    <rPh sb="0" eb="2">
      <t>チクシャ</t>
    </rPh>
    <rPh sb="5" eb="6">
      <t>タ</t>
    </rPh>
    <phoneticPr fontId="8"/>
  </si>
  <si>
    <t>サイロ</t>
    <phoneticPr fontId="8"/>
  </si>
  <si>
    <t>堆肥施設</t>
    <rPh sb="0" eb="2">
      <t>タイヒ</t>
    </rPh>
    <rPh sb="2" eb="4">
      <t>シセツ</t>
    </rPh>
    <phoneticPr fontId="8"/>
  </si>
  <si>
    <t>機械（畜産関係）</t>
    <rPh sb="0" eb="2">
      <t>キカイ</t>
    </rPh>
    <phoneticPr fontId="8"/>
  </si>
  <si>
    <t>その他畜産関係施設</t>
    <rPh sb="2" eb="3">
      <t>タ</t>
    </rPh>
    <rPh sb="3" eb="5">
      <t>チクサン</t>
    </rPh>
    <rPh sb="5" eb="7">
      <t>カンケイ</t>
    </rPh>
    <rPh sb="7" eb="9">
      <t>シセツ</t>
    </rPh>
    <phoneticPr fontId="8"/>
  </si>
  <si>
    <t>リース農業用機械</t>
    <rPh sb="3" eb="6">
      <t>ノウギョウヨウ</t>
    </rPh>
    <rPh sb="6" eb="8">
      <t>キカイ</t>
    </rPh>
    <phoneticPr fontId="8"/>
  </si>
  <si>
    <t>リースハウス</t>
    <phoneticPr fontId="8"/>
  </si>
  <si>
    <t>リースユンボ</t>
    <phoneticPr fontId="8"/>
  </si>
  <si>
    <t>畦畔除去</t>
    <rPh sb="0" eb="2">
      <t>ケイハン</t>
    </rPh>
    <rPh sb="2" eb="4">
      <t>ジョキョ</t>
    </rPh>
    <phoneticPr fontId="8"/>
  </si>
  <si>
    <t>土地基盤整備</t>
    <rPh sb="0" eb="2">
      <t>トチ</t>
    </rPh>
    <rPh sb="2" eb="4">
      <t>キバン</t>
    </rPh>
    <rPh sb="4" eb="6">
      <t>セイビ</t>
    </rPh>
    <phoneticPr fontId="8"/>
  </si>
  <si>
    <t>区画整理</t>
    <rPh sb="0" eb="2">
      <t>クカク</t>
    </rPh>
    <rPh sb="2" eb="4">
      <t>セイリ</t>
    </rPh>
    <phoneticPr fontId="8"/>
  </si>
  <si>
    <t>暗渠排水</t>
    <rPh sb="0" eb="2">
      <t>アンキョ</t>
    </rPh>
    <rPh sb="2" eb="4">
      <t>ハイスイ</t>
    </rPh>
    <phoneticPr fontId="8"/>
  </si>
  <si>
    <t>明渠排水</t>
    <rPh sb="0" eb="2">
      <t>メイキョ</t>
    </rPh>
    <rPh sb="2" eb="4">
      <t>ハイスイ</t>
    </rPh>
    <phoneticPr fontId="8"/>
  </si>
  <si>
    <t>その他基盤整備</t>
    <rPh sb="2" eb="3">
      <t>タ</t>
    </rPh>
    <rPh sb="3" eb="5">
      <t>キバン</t>
    </rPh>
    <rPh sb="5" eb="7">
      <t>セイビ</t>
    </rPh>
    <phoneticPr fontId="8"/>
  </si>
  <si>
    <t>※１</t>
    <phoneticPr fontId="2"/>
  </si>
  <si>
    <t>※３</t>
    <phoneticPr fontId="2"/>
  </si>
  <si>
    <t>※４</t>
    <phoneticPr fontId="2"/>
  </si>
  <si>
    <t>※１　２機以上の機械・施設等の導入等を行う場合、２行に分けて記載し、それぞれの見積金額・事業費総額、融資額等を記入してください。その際、国費補助額が上限額の1,500万円又は3,000万円以内であることを確認してください。合計人数は、２機以上あっても１人としてカウントしますので、氏名の誤りに注意してください。都道府県、各農政局、沖縄総合事務局は、転記・計算誤りがないか確認してください。</t>
    <rPh sb="4" eb="5">
      <t>キ</t>
    </rPh>
    <rPh sb="5" eb="7">
      <t>イジョウ</t>
    </rPh>
    <rPh sb="8" eb="10">
      <t>キカイ</t>
    </rPh>
    <rPh sb="11" eb="13">
      <t>シセツ</t>
    </rPh>
    <rPh sb="13" eb="14">
      <t>トウ</t>
    </rPh>
    <rPh sb="15" eb="18">
      <t>ドウニュウトウ</t>
    </rPh>
    <rPh sb="19" eb="20">
      <t>オコナ</t>
    </rPh>
    <rPh sb="21" eb="23">
      <t>バアイ</t>
    </rPh>
    <rPh sb="25" eb="26">
      <t>ギョウ</t>
    </rPh>
    <rPh sb="27" eb="28">
      <t>ワ</t>
    </rPh>
    <rPh sb="30" eb="32">
      <t>キサイ</t>
    </rPh>
    <rPh sb="39" eb="41">
      <t>ミツモリ</t>
    </rPh>
    <rPh sb="41" eb="43">
      <t>キンガク</t>
    </rPh>
    <rPh sb="44" eb="47">
      <t>ジギョウヒ</t>
    </rPh>
    <rPh sb="47" eb="49">
      <t>ソウガク</t>
    </rPh>
    <rPh sb="50" eb="52">
      <t>ユウシ</t>
    </rPh>
    <rPh sb="52" eb="53">
      <t>ガク</t>
    </rPh>
    <rPh sb="53" eb="54">
      <t>ナド</t>
    </rPh>
    <rPh sb="55" eb="57">
      <t>キニュウ</t>
    </rPh>
    <rPh sb="66" eb="67">
      <t>サイ</t>
    </rPh>
    <rPh sb="72" eb="73">
      <t>ガク</t>
    </rPh>
    <rPh sb="83" eb="85">
      <t>マンエン</t>
    </rPh>
    <rPh sb="85" eb="86">
      <t>マタ</t>
    </rPh>
    <rPh sb="92" eb="94">
      <t>マンエン</t>
    </rPh>
    <rPh sb="94" eb="96">
      <t>イナイ</t>
    </rPh>
    <rPh sb="102" eb="104">
      <t>カクニン</t>
    </rPh>
    <rPh sb="111" eb="113">
      <t>ゴウケイ</t>
    </rPh>
    <rPh sb="113" eb="115">
      <t>ニンズウ</t>
    </rPh>
    <rPh sb="118" eb="121">
      <t>キイジョウ</t>
    </rPh>
    <rPh sb="126" eb="127">
      <t>ニン</t>
    </rPh>
    <rPh sb="140" eb="142">
      <t>シメイ</t>
    </rPh>
    <rPh sb="143" eb="144">
      <t>アヤマ</t>
    </rPh>
    <rPh sb="146" eb="148">
      <t>チュウイ</t>
    </rPh>
    <phoneticPr fontId="2"/>
  </si>
  <si>
    <t>※５</t>
    <phoneticPr fontId="2"/>
  </si>
  <si>
    <t>②認定要件</t>
    <rPh sb="1" eb="5">
      <t>ニンテイヨウケン</t>
    </rPh>
    <phoneticPr fontId="2"/>
  </si>
  <si>
    <t>１：商工業その他の事業の経営管理に３年以上従事した者</t>
    <phoneticPr fontId="2"/>
  </si>
  <si>
    <t>２：商工業その他の事業の経営管理に関する研究又は指導、教育その他の役務の提供の事業に３年以上従事した者</t>
    <phoneticPr fontId="2"/>
  </si>
  <si>
    <t>３：農業又は農業に関連する事業に３年以上従事した者</t>
    <phoneticPr fontId="2"/>
  </si>
  <si>
    <t>４：農業に関する研究又は指導、教育その他の役務の提供の事業に３年以上従事した者</t>
    <phoneticPr fontId="2"/>
  </si>
  <si>
    <t>５：前各号に掲げる者と同等以上の知識及び技能を有すると認められる者</t>
    <phoneticPr fontId="2"/>
  </si>
  <si>
    <t>青年等就農計画の認定要件
（50歳以上で認定を受けた場合のみ記入）</t>
    <rPh sb="16" eb="19">
      <t>サイイジョウ</t>
    </rPh>
    <rPh sb="20" eb="22">
      <t>ニンテイ</t>
    </rPh>
    <rPh sb="23" eb="24">
      <t>ウ</t>
    </rPh>
    <rPh sb="26" eb="28">
      <t>バアイ</t>
    </rPh>
    <rPh sb="30" eb="32">
      <t>キニュウ</t>
    </rPh>
    <phoneticPr fontId="2"/>
  </si>
  <si>
    <t>３：農業又は農業に関連する事業に３年以上従事した者</t>
  </si>
  <si>
    <t>①地域サポート計画が策定されている
②普及指導活動の対象者として選定されている
③担当機関・部署が明確になっている
※　①のみ該当する場合１点、①②に該当する場合２点、全て該当する場合３点</t>
    <rPh sb="71" eb="72">
      <t>テン</t>
    </rPh>
    <phoneticPr fontId="2"/>
  </si>
  <si>
    <t>③営農区分</t>
    <phoneticPr fontId="8"/>
  </si>
  <si>
    <t>④導入内容</t>
    <rPh sb="1" eb="3">
      <t>ドウニュウ</t>
    </rPh>
    <phoneticPr fontId="8"/>
  </si>
  <si>
    <t>⑤共済の加入状況</t>
    <rPh sb="1" eb="3">
      <t>キョウサイ</t>
    </rPh>
    <rPh sb="4" eb="8">
      <t>カニュウジョウキョウ</t>
    </rPh>
    <phoneticPr fontId="2"/>
  </si>
  <si>
    <t>１：園芸施設共済</t>
    <rPh sb="2" eb="6">
      <t>エンゲイシセツ</t>
    </rPh>
    <rPh sb="6" eb="8">
      <t>キョウサイ</t>
    </rPh>
    <phoneticPr fontId="2"/>
  </si>
  <si>
    <t>２：農機具共済</t>
    <rPh sb="2" eb="7">
      <t>ノウキグキョウサイ</t>
    </rPh>
    <phoneticPr fontId="2"/>
  </si>
  <si>
    <t>３：その他</t>
    <rPh sb="4" eb="5">
      <t>タ</t>
    </rPh>
    <phoneticPr fontId="2"/>
  </si>
  <si>
    <t>⑥金融機関</t>
    <phoneticPr fontId="8"/>
  </si>
  <si>
    <t>⑦融資（資金）種類</t>
    <phoneticPr fontId="8"/>
  </si>
  <si>
    <t>共済等の
加入状況
（１：園芸施設共済、２：農機具共済、３：その他）</t>
    <rPh sb="0" eb="2">
      <t>キョウサイ</t>
    </rPh>
    <rPh sb="2" eb="3">
      <t>トウ</t>
    </rPh>
    <rPh sb="5" eb="9">
      <t>カニュウジョウキョウ</t>
    </rPh>
    <rPh sb="13" eb="19">
      <t>エンゲイシセツキョウサイ</t>
    </rPh>
    <rPh sb="22" eb="27">
      <t>ノウキグキョウサイ</t>
    </rPh>
    <rPh sb="32" eb="33">
      <t>タ</t>
    </rPh>
    <phoneticPr fontId="2"/>
  </si>
  <si>
    <t>経営面積を
目標年度までに
現状以上：６点
15a以上：10点
18a以上：12点
21a以上：14点
24a以上：16点
27a以上：18点
30a以上：20点
拡大する。</t>
    <rPh sb="0" eb="4">
      <t>ケイエイメンセキ</t>
    </rPh>
    <rPh sb="6" eb="10">
      <t>モクヒョウネンド</t>
    </rPh>
    <rPh sb="81" eb="83">
      <t>カクダイ</t>
    </rPh>
    <phoneticPr fontId="2"/>
  </si>
  <si>
    <t>経営面積を
目標年度までに
現状以上：６点
25a以上：10点
30a以上：12点
35a以上：14点
40a以上：16点
45a以上：18点
50a以上：20点
拡大する。</t>
    <rPh sb="0" eb="4">
      <t>ケイエイメンセキ</t>
    </rPh>
    <rPh sb="6" eb="10">
      <t>モクヒョウネンド</t>
    </rPh>
    <rPh sb="81" eb="83">
      <t>カクダイ</t>
    </rPh>
    <phoneticPr fontId="2"/>
  </si>
  <si>
    <t>経営面積を
目標年度までに
現状以上：６点
75a以上：10点
100a以上：12点
125a以上：14点
150a以上：16点
175a以上：18点
200a以上：20点
拡大する。</t>
    <rPh sb="0" eb="4">
      <t>ケイエイメンセキ</t>
    </rPh>
    <rPh sb="6" eb="10">
      <t>モクヒョウネンド</t>
    </rPh>
    <rPh sb="80" eb="82">
      <t>カクダイ</t>
    </rPh>
    <phoneticPr fontId="2"/>
  </si>
  <si>
    <t>（令和○年○月○日現在）</t>
    <phoneticPr fontId="2"/>
  </si>
  <si>
    <t>有人離島地域に該当するか</t>
    <rPh sb="0" eb="4">
      <t>ユウジンリトウ</t>
    </rPh>
    <rPh sb="4" eb="6">
      <t>チイキ</t>
    </rPh>
    <rPh sb="7" eb="9">
      <t>ガイトウ</t>
    </rPh>
    <phoneticPr fontId="2"/>
  </si>
  <si>
    <t>※２</t>
    <phoneticPr fontId="2"/>
  </si>
  <si>
    <t>※２　離島振興法、小笠原諸島振興開発特別措置法、奄美群島振興開発特別措置法及び沖縄振興特別措置法で規定する離島のうち、305の有人離島地域に該当する場合は○を記入してください。</t>
    <rPh sb="3" eb="8">
      <t>リトウシンコウホウ</t>
    </rPh>
    <rPh sb="37" eb="38">
      <t>オヨ</t>
    </rPh>
    <rPh sb="49" eb="51">
      <t>キテイ</t>
    </rPh>
    <rPh sb="53" eb="55">
      <t>リトウ</t>
    </rPh>
    <rPh sb="63" eb="67">
      <t>ユウジンリトウ</t>
    </rPh>
    <rPh sb="67" eb="69">
      <t>チイキ</t>
    </rPh>
    <rPh sb="70" eb="72">
      <t>ガイトウ</t>
    </rPh>
    <rPh sb="74" eb="76">
      <t>バアイ</t>
    </rPh>
    <rPh sb="79" eb="81">
      <t>キニュウ</t>
    </rPh>
    <phoneticPr fontId="8"/>
  </si>
  <si>
    <r>
      <t>※３　申請者数集計用では、各申請者の１行目にチェック（</t>
    </r>
    <r>
      <rPr>
        <sz val="11"/>
        <rFont val="Segoe UI Symbol"/>
        <family val="3"/>
      </rPr>
      <t>✔</t>
    </r>
    <r>
      <rPr>
        <sz val="11"/>
        <rFont val="游ゴシック"/>
        <family val="3"/>
        <charset val="128"/>
        <scheme val="minor"/>
      </rPr>
      <t>）を入れてください。</t>
    </r>
    <rPh sb="3" eb="5">
      <t>シンセイ</t>
    </rPh>
    <rPh sb="5" eb="6">
      <t>シャ</t>
    </rPh>
    <rPh sb="6" eb="7">
      <t>スウ</t>
    </rPh>
    <rPh sb="7" eb="9">
      <t>シュウケイ</t>
    </rPh>
    <rPh sb="9" eb="10">
      <t>ヨウ</t>
    </rPh>
    <rPh sb="13" eb="17">
      <t>カクシンセイシャ</t>
    </rPh>
    <rPh sb="19" eb="21">
      <t>ギョウメ</t>
    </rPh>
    <rPh sb="30" eb="31">
      <t>イ</t>
    </rPh>
    <phoneticPr fontId="2"/>
  </si>
  <si>
    <t>※５　成果目標ポイントは20点以上でないと申請することはできません。</t>
    <rPh sb="3" eb="5">
      <t>セイカ</t>
    </rPh>
    <rPh sb="5" eb="7">
      <t>モクヒョウ</t>
    </rPh>
    <rPh sb="14" eb="15">
      <t>テン</t>
    </rPh>
    <rPh sb="15" eb="17">
      <t>イジョウ</t>
    </rPh>
    <rPh sb="21" eb="23">
      <t>シンセイ</t>
    </rPh>
    <phoneticPr fontId="2"/>
  </si>
  <si>
    <t>金融機関
（整理番号は番号表を参照）</t>
    <phoneticPr fontId="2"/>
  </si>
  <si>
    <t>別紙４ー２</t>
    <phoneticPr fontId="27"/>
  </si>
  <si>
    <t>別紙４－２：整理番号表</t>
    <rPh sb="0" eb="2">
      <t>ベッシ</t>
    </rPh>
    <rPh sb="6" eb="8">
      <t>セイリ</t>
    </rPh>
    <rPh sb="8" eb="10">
      <t>バンゴウ</t>
    </rPh>
    <rPh sb="10" eb="11">
      <t>ヒョウ</t>
    </rPh>
    <phoneticPr fontId="8"/>
  </si>
  <si>
    <t xml:space="preserve">補助上限額
（円）
</t>
    <rPh sb="0" eb="2">
      <t>ホジョ</t>
    </rPh>
    <rPh sb="2" eb="5">
      <t>ジョウゲンガク</t>
    </rPh>
    <rPh sb="7" eb="8">
      <t>エン</t>
    </rPh>
    <phoneticPr fontId="2"/>
  </si>
  <si>
    <t>国費（円）
※千円単位切り捨て
B=＜A×3/10</t>
    <rPh sb="7" eb="9">
      <t>センエン</t>
    </rPh>
    <rPh sb="9" eb="11">
      <t>タンイ</t>
    </rPh>
    <rPh sb="11" eb="12">
      <t>キ</t>
    </rPh>
    <rPh sb="13" eb="14">
      <t>ス</t>
    </rPh>
    <phoneticPr fontId="2"/>
  </si>
  <si>
    <t>その他
（市町村、ＪＡ負担分）
（円）
E</t>
    <rPh sb="2" eb="3">
      <t>タ</t>
    </rPh>
    <rPh sb="5" eb="8">
      <t>シチョウソン</t>
    </rPh>
    <rPh sb="11" eb="13">
      <t>フタン</t>
    </rPh>
    <rPh sb="13" eb="14">
      <t>ブン</t>
    </rPh>
    <phoneticPr fontId="2"/>
  </si>
  <si>
    <t>導入機械等の見積金額・事業費（円）
A</t>
    <rPh sb="0" eb="2">
      <t>ドウニュウ</t>
    </rPh>
    <rPh sb="2" eb="4">
      <t>キカイ</t>
    </rPh>
    <rPh sb="4" eb="5">
      <t>ナド</t>
    </rPh>
    <rPh sb="6" eb="8">
      <t>ミツモリ</t>
    </rPh>
    <rPh sb="8" eb="10">
      <t>キンガク</t>
    </rPh>
    <rPh sb="11" eb="13">
      <t>ジギョウ</t>
    </rPh>
    <rPh sb="13" eb="14">
      <t>ヒ</t>
    </rPh>
    <phoneticPr fontId="2"/>
  </si>
  <si>
    <t>国費上限額（個人）</t>
    <rPh sb="0" eb="4">
      <t>コクヒジョウゲン</t>
    </rPh>
    <rPh sb="4" eb="5">
      <t>ガク</t>
    </rPh>
    <rPh sb="6" eb="8">
      <t>コジン</t>
    </rPh>
    <phoneticPr fontId="2"/>
  </si>
  <si>
    <t>国費上限額（法人）</t>
    <rPh sb="0" eb="4">
      <t>コクヒジョウゲン</t>
    </rPh>
    <rPh sb="4" eb="5">
      <t>ガク</t>
    </rPh>
    <rPh sb="6" eb="8">
      <t>ホウジン</t>
    </rPh>
    <phoneticPr fontId="2"/>
  </si>
  <si>
    <t>出身
（１：農家、２：非農家）</t>
    <rPh sb="0" eb="2">
      <t>シュッシン</t>
    </rPh>
    <rPh sb="6" eb="8">
      <t>ノウカ</t>
    </rPh>
    <rPh sb="11" eb="12">
      <t>ヒ</t>
    </rPh>
    <rPh sb="12" eb="14">
      <t>ノウカ</t>
    </rPh>
    <phoneticPr fontId="2"/>
  </si>
  <si>
    <t>④出身</t>
    <rPh sb="1" eb="3">
      <t>シュッシン</t>
    </rPh>
    <phoneticPr fontId="2"/>
  </si>
  <si>
    <t>１：農家</t>
    <rPh sb="2" eb="4">
      <t>ノウカ</t>
    </rPh>
    <phoneticPr fontId="2"/>
  </si>
  <si>
    <t>２：非農家</t>
    <rPh sb="2" eb="5">
      <t>ヒノウカ</t>
    </rPh>
    <phoneticPr fontId="2"/>
  </si>
  <si>
    <t>リース導入</t>
    <rPh sb="3" eb="5">
      <t>ドウニュウ</t>
    </rPh>
    <phoneticPr fontId="2"/>
  </si>
  <si>
    <t>リース導入を希望する場合は○</t>
    <rPh sb="3" eb="5">
      <t>ドウニュウ</t>
    </rPh>
    <rPh sb="6" eb="8">
      <t>キボウ</t>
    </rPh>
    <rPh sb="10" eb="12">
      <t>バアイ</t>
    </rPh>
    <phoneticPr fontId="2"/>
  </si>
  <si>
    <t>リース期間
（月数）</t>
    <rPh sb="3" eb="5">
      <t>キカン</t>
    </rPh>
    <rPh sb="7" eb="8">
      <t>ツキ</t>
    </rPh>
    <rPh sb="8" eb="9">
      <t>スウ</t>
    </rPh>
    <phoneticPr fontId="2"/>
  </si>
  <si>
    <t>※６</t>
    <phoneticPr fontId="2"/>
  </si>
  <si>
    <t>※７</t>
    <phoneticPr fontId="2"/>
  </si>
  <si>
    <t>※７　都道府県や市町村において上乗せ支援する場合は、記入してください。</t>
    <rPh sb="3" eb="7">
      <t>トドウフケン</t>
    </rPh>
    <rPh sb="8" eb="11">
      <t>シチョウソン</t>
    </rPh>
    <rPh sb="15" eb="17">
      <t>ウワノ</t>
    </rPh>
    <rPh sb="18" eb="20">
      <t>シエン</t>
    </rPh>
    <rPh sb="22" eb="24">
      <t>バアイ</t>
    </rPh>
    <rPh sb="26" eb="28">
      <t>キニュウ</t>
    </rPh>
    <phoneticPr fontId="2"/>
  </si>
  <si>
    <t>※６　リース導入の場合は、税抜きの価格を記入してください。</t>
    <rPh sb="6" eb="8">
      <t>ドウニュウ</t>
    </rPh>
    <rPh sb="9" eb="11">
      <t>バアイ</t>
    </rPh>
    <rPh sb="13" eb="15">
      <t>ゼイヌ</t>
    </rPh>
    <rPh sb="17" eb="19">
      <t>カカク</t>
    </rPh>
    <rPh sb="20" eb="22">
      <t>キニュウ</t>
    </rPh>
    <phoneticPr fontId="2"/>
  </si>
  <si>
    <t>※４　50歳以上で認定を受けた場合のみ記入してください。</t>
    <rPh sb="19" eb="21">
      <t>キニュウ</t>
    </rPh>
    <phoneticPr fontId="2"/>
  </si>
  <si>
    <t>国費は、補助対象事業費の
3/10以内
（リース導入の場合は7/3以内）
（確認用）</t>
    <rPh sb="4" eb="8">
      <t>ホジョタイショウ</t>
    </rPh>
    <rPh sb="24" eb="26">
      <t>ドウニュウ</t>
    </rPh>
    <rPh sb="27" eb="29">
      <t>バアイ</t>
    </rPh>
    <rPh sb="33" eb="35">
      <t>イナイ</t>
    </rPh>
    <phoneticPr fontId="2"/>
  </si>
  <si>
    <t>令和８年度新規就農者チャレンジ事業の第４回要望者リスト</t>
    <rPh sb="0" eb="2">
      <t>レイワ</t>
    </rPh>
    <rPh sb="3" eb="5">
      <t>ネンド</t>
    </rPh>
    <rPh sb="5" eb="10">
      <t>シンキシュウノウシャ</t>
    </rPh>
    <rPh sb="15" eb="17">
      <t>ジギョウ</t>
    </rPh>
    <rPh sb="21" eb="24">
      <t>ヨウボウシャ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</si>
</sst>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quot;除税額 &quot;#,##0&quot;円&quot;;[Red]\-#,##0"/>
    <numFmt numFmtId="179" formatCode="0_);[Red]\(0\)"/>
  </numFmts>
  <fonts count="3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6"/>
      <name val="游ゴシック"/>
      <family val="3"/>
      <charset val="128"/>
      <scheme val="minor"/>
    </font>
    <font>
      <sz val="11"/>
      <name val="游ゴシック"/>
      <family val="3"/>
      <charset val="128"/>
      <scheme val="minor"/>
    </font>
    <font>
      <sz val="11"/>
      <color theme="1"/>
      <name val="游ゴシック"/>
      <family val="3"/>
      <charset val="128"/>
      <scheme val="minor"/>
    </font>
    <font>
      <sz val="11"/>
      <name val="ＭＳ Ｐゴシック"/>
      <family val="3"/>
      <charset val="128"/>
    </font>
    <font>
      <sz val="10"/>
      <name val="ＭＳ Ｐゴシック"/>
      <family val="3"/>
      <charset val="128"/>
    </font>
    <font>
      <sz val="6"/>
      <name val="ＭＳ Ｐゴシック"/>
      <family val="3"/>
      <charset val="128"/>
    </font>
    <font>
      <sz val="16"/>
      <name val="ＭＳ Ｐゴシック"/>
      <family val="3"/>
      <charset val="128"/>
    </font>
    <font>
      <sz val="9"/>
      <name val="ＭＳ Ｐゴシック"/>
      <family val="3"/>
      <charset val="128"/>
    </font>
    <font>
      <sz val="14"/>
      <name val="ＭＳ ゴシック"/>
      <family val="3"/>
      <charset val="128"/>
    </font>
    <font>
      <sz val="14"/>
      <name val="ＭＳ 明朝"/>
      <family val="1"/>
      <charset val="128"/>
    </font>
    <font>
      <sz val="9"/>
      <name val="ＭＳ 明朝"/>
      <family val="1"/>
      <charset val="128"/>
    </font>
    <font>
      <sz val="10"/>
      <name val="ＭＳ 明朝"/>
      <family val="1"/>
      <charset val="128"/>
    </font>
    <font>
      <sz val="11"/>
      <name val="ＭＳ 明朝"/>
      <family val="1"/>
      <charset val="128"/>
    </font>
    <font>
      <sz val="11"/>
      <name val="游ゴシック"/>
      <family val="2"/>
      <charset val="128"/>
      <scheme val="minor"/>
    </font>
    <font>
      <b/>
      <sz val="14"/>
      <name val="游ゴシック"/>
      <family val="3"/>
      <charset val="128"/>
      <scheme val="minor"/>
    </font>
    <font>
      <b/>
      <sz val="11"/>
      <name val="游ゴシック"/>
      <family val="3"/>
      <charset val="128"/>
      <scheme val="minor"/>
    </font>
    <font>
      <sz val="11"/>
      <color rgb="FF00B0F0"/>
      <name val="游ゴシック"/>
      <family val="3"/>
      <charset val="128"/>
      <scheme val="minor"/>
    </font>
    <font>
      <sz val="11"/>
      <name val="Segoe UI Symbol"/>
      <family val="3"/>
    </font>
    <font>
      <sz val="6"/>
      <name val="游ゴシック"/>
      <family val="3"/>
      <charset val="128"/>
    </font>
    <font>
      <sz val="10"/>
      <name val="ＭＳ 明朝"/>
      <family val="1"/>
    </font>
    <font>
      <sz val="11"/>
      <name val="ＭＳ 明朝"/>
      <family val="1"/>
    </font>
    <font>
      <sz val="10"/>
      <color rgb="FF00B0F0"/>
      <name val="游ゴシック"/>
      <family val="3"/>
      <charset val="128"/>
      <scheme val="minor"/>
    </font>
    <font>
      <sz val="10"/>
      <name val="游ゴシック"/>
      <family val="3"/>
      <charset val="128"/>
      <scheme val="minor"/>
    </font>
    <font>
      <sz val="10"/>
      <color theme="1"/>
      <name val="游ゴシック"/>
      <family val="3"/>
      <charset val="128"/>
      <scheme val="minor"/>
    </font>
    <font>
      <sz val="6"/>
      <name val="ＭＳ Ｐゴシック"/>
      <family val="2"/>
      <charset val="128"/>
    </font>
    <font>
      <b/>
      <strike/>
      <sz val="14"/>
      <name val="游ゴシック"/>
      <family val="3"/>
      <charset val="128"/>
      <scheme val="minor"/>
    </font>
    <font>
      <sz val="10"/>
      <name val="ＭＳ Ｐゴシック"/>
      <family val="2"/>
      <charset val="128"/>
    </font>
    <font>
      <sz val="11"/>
      <name val="游ゴシック"/>
      <family val="3"/>
      <scheme val="minor"/>
    </font>
    <font>
      <sz val="10"/>
      <color theme="1"/>
      <name val="ＭＳ Ｐゴシック"/>
      <family val="2"/>
      <charset val="128"/>
    </font>
    <font>
      <sz val="9"/>
      <name val="ＭＳ 明朝"/>
      <family val="1"/>
    </font>
    <font>
      <b/>
      <sz val="14"/>
      <color theme="1"/>
      <name val="游ゴシック"/>
      <family val="3"/>
      <charset val="128"/>
      <scheme val="minor"/>
    </font>
    <font>
      <sz val="11"/>
      <color rgb="FF00B0F0"/>
      <name val="游ゴシック"/>
      <family val="2"/>
      <charset val="128"/>
      <scheme val="minor"/>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59999389629810485"/>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thin">
        <color theme="1"/>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double">
        <color indexed="64"/>
      </bottom>
      <diagonal/>
    </border>
    <border>
      <left style="dotted">
        <color indexed="64"/>
      </left>
      <right style="dotted">
        <color indexed="64"/>
      </right>
      <top style="dotted">
        <color indexed="64"/>
      </top>
      <bottom style="dotted">
        <color indexed="64"/>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rgb="FFFF0000"/>
      </bottom>
      <diagonal/>
    </border>
    <border>
      <left style="thin">
        <color indexed="64"/>
      </left>
      <right style="thin">
        <color theme="1"/>
      </right>
      <top style="thin">
        <color indexed="64"/>
      </top>
      <bottom/>
      <diagonal/>
    </border>
    <border>
      <left style="thin">
        <color auto="1"/>
      </left>
      <right style="thin">
        <color auto="1"/>
      </right>
      <top style="thin">
        <color rgb="FFFF0000"/>
      </top>
      <bottom style="double">
        <color indexed="64"/>
      </bottom>
      <diagonal/>
    </border>
    <border>
      <left style="thin">
        <color theme="1"/>
      </left>
      <right style="thin">
        <color theme="1"/>
      </right>
      <top style="thin">
        <color theme="1"/>
      </top>
      <bottom style="double">
        <color theme="1"/>
      </bottom>
      <diagonal/>
    </border>
    <border>
      <left style="thin">
        <color indexed="64"/>
      </left>
      <right style="thin">
        <color theme="1"/>
      </right>
      <top/>
      <bottom style="double">
        <color theme="1"/>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bottom style="dotted">
        <color indexed="64"/>
      </bottom>
      <diagonal/>
    </border>
    <border>
      <left style="dotted">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diagonal/>
    </border>
    <border>
      <left style="thin">
        <color indexed="64"/>
      </left>
      <right style="hair">
        <color indexed="64"/>
      </right>
      <top/>
      <bottom style="thin">
        <color indexed="64"/>
      </bottom>
      <diagonal/>
    </border>
    <border>
      <left style="thin">
        <color indexed="64"/>
      </left>
      <right/>
      <top style="thin">
        <color indexed="64"/>
      </top>
      <bottom style="double">
        <color indexed="64"/>
      </bottom>
      <diagonal/>
    </border>
    <border>
      <left style="thin">
        <color indexed="64"/>
      </left>
      <right style="hair">
        <color indexed="64"/>
      </right>
      <top/>
      <bottom style="double">
        <color indexed="64"/>
      </bottom>
      <diagonal/>
    </border>
    <border>
      <left style="thin">
        <color indexed="64"/>
      </left>
      <right style="thin">
        <color indexed="64"/>
      </right>
      <top style="double">
        <color indexed="64"/>
      </top>
      <bottom style="thin">
        <color indexed="64"/>
      </bottom>
      <diagonal/>
    </border>
  </borders>
  <cellStyleXfs count="14">
    <xf numFmtId="0" fontId="0" fillId="0" borderId="0">
      <alignment vertical="center"/>
    </xf>
    <xf numFmtId="38" fontId="1"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1" fillId="0" borderId="0">
      <alignment vertical="center"/>
    </xf>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31" fillId="0" borderId="0">
      <alignment vertical="center"/>
    </xf>
    <xf numFmtId="38" fontId="31" fillId="0" borderId="0" applyFont="0" applyFill="0" applyBorder="0" applyAlignment="0" applyProtection="0">
      <alignment vertical="center"/>
    </xf>
    <xf numFmtId="0" fontId="6" fillId="0" borderId="0">
      <alignment vertical="center"/>
    </xf>
  </cellStyleXfs>
  <cellXfs count="335">
    <xf numFmtId="0" fontId="0" fillId="0" borderId="0" xfId="0">
      <alignment vertical="center"/>
    </xf>
    <xf numFmtId="0" fontId="4" fillId="0" borderId="0" xfId="0" applyFont="1">
      <alignment vertical="center"/>
    </xf>
    <xf numFmtId="0" fontId="19" fillId="0" borderId="12" xfId="0" applyFont="1" applyBorder="1" applyAlignment="1">
      <alignment horizontal="center" vertical="center" wrapText="1"/>
    </xf>
    <xf numFmtId="38" fontId="19" fillId="0" borderId="12" xfId="1" applyFont="1" applyBorder="1" applyAlignment="1">
      <alignment horizontal="right" vertical="center" wrapText="1"/>
    </xf>
    <xf numFmtId="0" fontId="19" fillId="0" borderId="1" xfId="0" applyFont="1" applyBorder="1" applyAlignment="1">
      <alignment horizontal="center" vertical="center" wrapText="1"/>
    </xf>
    <xf numFmtId="0" fontId="19" fillId="0" borderId="1" xfId="0" applyFont="1" applyBorder="1" applyAlignment="1">
      <alignment horizontal="left" vertical="center" wrapText="1"/>
    </xf>
    <xf numFmtId="57" fontId="19" fillId="0" borderId="1" xfId="0" applyNumberFormat="1" applyFont="1" applyBorder="1" applyAlignment="1">
      <alignment horizontal="center" vertical="center" wrapText="1"/>
    </xf>
    <xf numFmtId="0" fontId="19" fillId="0" borderId="11" xfId="0" applyFont="1" applyBorder="1" applyAlignment="1">
      <alignment horizontal="center" vertical="center" wrapText="1"/>
    </xf>
    <xf numFmtId="0" fontId="19" fillId="0" borderId="11" xfId="0" applyFont="1" applyBorder="1" applyAlignment="1">
      <alignment horizontal="left" vertical="center" wrapText="1"/>
    </xf>
    <xf numFmtId="57" fontId="19" fillId="0" borderId="11" xfId="0" applyNumberFormat="1" applyFont="1" applyBorder="1" applyAlignment="1">
      <alignment horizontal="center" vertical="center" wrapText="1"/>
    </xf>
    <xf numFmtId="57" fontId="19" fillId="0" borderId="20" xfId="0" applyNumberFormat="1" applyFont="1" applyBorder="1" applyAlignment="1">
      <alignment horizontal="center" vertical="center" wrapText="1"/>
    </xf>
    <xf numFmtId="0" fontId="19" fillId="0" borderId="12" xfId="0" applyFont="1" applyBorder="1" applyAlignment="1">
      <alignment horizontal="left" vertical="center" wrapText="1"/>
    </xf>
    <xf numFmtId="0" fontId="4" fillId="0" borderId="0" xfId="0" applyFont="1" applyAlignment="1">
      <alignment horizontal="left" vertical="center"/>
    </xf>
    <xf numFmtId="176" fontId="3" fillId="0" borderId="0" xfId="8" applyNumberFormat="1" applyFont="1" applyAlignment="1" applyProtection="1">
      <alignment horizontal="left" vertical="center"/>
      <protection locked="0"/>
    </xf>
    <xf numFmtId="0" fontId="16" fillId="0" borderId="0" xfId="8" applyFont="1">
      <alignment vertical="center"/>
    </xf>
    <xf numFmtId="176" fontId="28" fillId="0" borderId="0" xfId="8" applyNumberFormat="1" applyFont="1" applyAlignment="1" applyProtection="1">
      <alignment horizontal="left" vertical="center"/>
      <protection locked="0"/>
    </xf>
    <xf numFmtId="38" fontId="29" fillId="0" borderId="0" xfId="9" applyFont="1">
      <alignment vertical="center"/>
    </xf>
    <xf numFmtId="0" fontId="16" fillId="0" borderId="0" xfId="8" applyFont="1" applyAlignment="1">
      <alignment horizontal="center" vertical="center"/>
    </xf>
    <xf numFmtId="38" fontId="29" fillId="0" borderId="0" xfId="9" applyFont="1" applyFill="1" applyBorder="1">
      <alignment vertical="center"/>
    </xf>
    <xf numFmtId="176" fontId="16" fillId="0" borderId="0" xfId="8" applyNumberFormat="1" applyFont="1" applyProtection="1">
      <alignment vertical="center"/>
      <protection locked="0"/>
    </xf>
    <xf numFmtId="176" fontId="3" fillId="0" borderId="0" xfId="10" applyNumberFormat="1" applyFont="1" applyAlignment="1" applyProtection="1">
      <alignment horizontal="left" vertical="center"/>
      <protection locked="0"/>
    </xf>
    <xf numFmtId="0" fontId="17" fillId="0" borderId="0" xfId="8" applyFont="1" applyAlignment="1">
      <alignment horizontal="right" vertical="center"/>
    </xf>
    <xf numFmtId="0" fontId="4" fillId="0" borderId="0" xfId="8" applyFont="1">
      <alignment vertical="center"/>
    </xf>
    <xf numFmtId="0" fontId="4" fillId="0" borderId="0" xfId="8" applyFont="1" applyAlignment="1">
      <alignment horizontal="center" vertical="center"/>
    </xf>
    <xf numFmtId="0" fontId="30" fillId="0" borderId="0" xfId="8" applyFont="1" applyAlignment="1">
      <alignment horizontal="center" vertical="center"/>
    </xf>
    <xf numFmtId="0" fontId="4" fillId="0" borderId="17" xfId="8" applyFont="1" applyBorder="1" applyAlignment="1">
      <alignment horizontal="center" vertical="center"/>
    </xf>
    <xf numFmtId="0" fontId="4" fillId="0" borderId="1" xfId="8" applyFont="1" applyBorder="1" applyAlignment="1">
      <alignment horizontal="center" vertical="center" wrapText="1"/>
    </xf>
    <xf numFmtId="0" fontId="4" fillId="0" borderId="0" xfId="8" applyFont="1" applyAlignment="1">
      <alignment vertical="center" wrapText="1"/>
    </xf>
    <xf numFmtId="0" fontId="4" fillId="0" borderId="5" xfId="8" applyFont="1" applyBorder="1" applyAlignment="1">
      <alignment horizontal="center" vertical="center" wrapText="1"/>
    </xf>
    <xf numFmtId="0" fontId="4" fillId="0" borderId="15" xfId="8" applyFont="1" applyBorder="1" applyAlignment="1">
      <alignment horizontal="center" vertical="center" wrapText="1"/>
    </xf>
    <xf numFmtId="0" fontId="4" fillId="0" borderId="10" xfId="8" applyFont="1" applyBorder="1" applyAlignment="1">
      <alignment horizontal="center" vertical="center" wrapText="1"/>
    </xf>
    <xf numFmtId="0" fontId="4" fillId="4" borderId="10" xfId="8" applyFont="1" applyFill="1" applyBorder="1" applyAlignment="1">
      <alignment horizontal="center" vertical="center" wrapText="1"/>
    </xf>
    <xf numFmtId="0" fontId="5" fillId="0" borderId="14" xfId="8" applyFont="1" applyBorder="1" applyAlignment="1">
      <alignment horizontal="left" vertical="top" wrapText="1"/>
    </xf>
    <xf numFmtId="0" fontId="5" fillId="0" borderId="10" xfId="8" applyFont="1" applyBorder="1" applyAlignment="1">
      <alignment horizontal="left" vertical="top" wrapText="1"/>
    </xf>
    <xf numFmtId="0" fontId="5" fillId="0" borderId="10" xfId="8" applyFont="1" applyBorder="1" applyAlignment="1">
      <alignment vertical="top" wrapText="1"/>
    </xf>
    <xf numFmtId="0" fontId="4" fillId="0" borderId="10" xfId="8" applyFont="1" applyBorder="1" applyAlignment="1">
      <alignment horizontal="left" vertical="top" wrapText="1"/>
    </xf>
    <xf numFmtId="0" fontId="4" fillId="0" borderId="10" xfId="8" applyFont="1" applyBorder="1" applyAlignment="1">
      <alignment vertical="top" wrapText="1"/>
    </xf>
    <xf numFmtId="0" fontId="4" fillId="0" borderId="11" xfId="8" applyFont="1" applyBorder="1" applyAlignment="1">
      <alignment horizontal="center" vertical="center" wrapText="1"/>
    </xf>
    <xf numFmtId="0" fontId="4" fillId="4" borderId="14" xfId="8" applyFont="1" applyFill="1" applyBorder="1" applyAlignment="1">
      <alignment horizontal="center" vertical="center" wrapText="1"/>
    </xf>
    <xf numFmtId="0" fontId="4" fillId="0" borderId="13" xfId="8" applyFont="1" applyBorder="1" applyAlignment="1">
      <alignment horizontal="left" vertical="center" wrapText="1"/>
    </xf>
    <xf numFmtId="0" fontId="4" fillId="4" borderId="11" xfId="8" applyFont="1" applyFill="1" applyBorder="1" applyAlignment="1">
      <alignment horizontal="center" vertical="center" wrapText="1"/>
    </xf>
    <xf numFmtId="0" fontId="4" fillId="0" borderId="12" xfId="8" applyFont="1" applyBorder="1" applyAlignment="1">
      <alignment horizontal="center" vertical="center" wrapText="1" shrinkToFit="1"/>
    </xf>
    <xf numFmtId="0" fontId="4" fillId="0" borderId="3" xfId="8" applyFont="1" applyBorder="1" applyAlignment="1">
      <alignment horizontal="center" vertical="center" wrapText="1"/>
    </xf>
    <xf numFmtId="0" fontId="4" fillId="0" borderId="12" xfId="8" applyFont="1" applyBorder="1" applyAlignment="1">
      <alignment horizontal="center" vertical="center" wrapText="1"/>
    </xf>
    <xf numFmtId="0" fontId="4" fillId="4" borderId="12" xfId="8" applyFont="1" applyFill="1" applyBorder="1" applyAlignment="1">
      <alignment horizontal="center" vertical="center" wrapText="1"/>
    </xf>
    <xf numFmtId="0" fontId="4" fillId="0" borderId="16" xfId="8" applyFont="1" applyBorder="1" applyAlignment="1">
      <alignment horizontal="center" vertical="center" wrapText="1"/>
    </xf>
    <xf numFmtId="38" fontId="4" fillId="0" borderId="12" xfId="9" applyFont="1" applyFill="1" applyBorder="1" applyAlignment="1">
      <alignment horizontal="center" vertical="center" wrapText="1"/>
    </xf>
    <xf numFmtId="38" fontId="4" fillId="0" borderId="12" xfId="12" applyFont="1" applyBorder="1" applyAlignment="1">
      <alignment horizontal="right" vertical="center" wrapText="1"/>
    </xf>
    <xf numFmtId="38" fontId="4" fillId="0" borderId="15" xfId="12" applyFont="1" applyBorder="1" applyAlignment="1">
      <alignment horizontal="right" vertical="center" wrapText="1"/>
    </xf>
    <xf numFmtId="10" fontId="4" fillId="4" borderId="12" xfId="11" applyNumberFormat="1" applyFont="1" applyFill="1" applyBorder="1" applyAlignment="1">
      <alignment horizontal="center" vertical="center" wrapText="1"/>
    </xf>
    <xf numFmtId="38" fontId="4" fillId="0" borderId="16" xfId="12" applyFont="1" applyBorder="1" applyAlignment="1">
      <alignment horizontal="right" vertical="center" wrapText="1"/>
    </xf>
    <xf numFmtId="1" fontId="4" fillId="2" borderId="1" xfId="8" applyNumberFormat="1" applyFont="1" applyFill="1" applyBorder="1" applyAlignment="1">
      <alignment vertical="center" shrinkToFit="1"/>
    </xf>
    <xf numFmtId="0" fontId="4" fillId="2" borderId="1" xfId="8" applyFont="1" applyFill="1" applyBorder="1" applyAlignment="1">
      <alignment vertical="center" shrinkToFit="1"/>
    </xf>
    <xf numFmtId="0" fontId="4" fillId="2" borderId="6" xfId="8" applyFont="1" applyFill="1" applyBorder="1" applyAlignment="1">
      <alignment vertical="center" shrinkToFit="1"/>
    </xf>
    <xf numFmtId="0" fontId="4" fillId="2" borderId="18" xfId="8" applyFont="1" applyFill="1" applyBorder="1" applyAlignment="1">
      <alignment vertical="center" shrinkToFit="1"/>
    </xf>
    <xf numFmtId="0" fontId="16" fillId="0" borderId="0" xfId="8" applyFont="1" applyAlignment="1">
      <alignment vertical="center" wrapText="1"/>
    </xf>
    <xf numFmtId="0" fontId="9" fillId="0" borderId="8" xfId="13" applyFont="1" applyBorder="1">
      <alignment vertical="center"/>
    </xf>
    <xf numFmtId="0" fontId="9" fillId="3" borderId="1" xfId="13" applyFont="1" applyFill="1" applyBorder="1">
      <alignment vertical="center"/>
    </xf>
    <xf numFmtId="0" fontId="9" fillId="3" borderId="9" xfId="13" applyFont="1" applyFill="1" applyBorder="1">
      <alignment vertical="center"/>
    </xf>
    <xf numFmtId="0" fontId="9" fillId="3" borderId="4" xfId="13" applyFont="1" applyFill="1" applyBorder="1">
      <alignment vertical="center"/>
    </xf>
    <xf numFmtId="0" fontId="7" fillId="3" borderId="0" xfId="13" applyFont="1" applyFill="1">
      <alignment vertical="center"/>
    </xf>
    <xf numFmtId="0" fontId="10" fillId="3" borderId="0" xfId="13" applyFont="1" applyFill="1">
      <alignment vertical="center"/>
    </xf>
    <xf numFmtId="0" fontId="11" fillId="0" borderId="0" xfId="13" applyFont="1">
      <alignment vertical="center"/>
    </xf>
    <xf numFmtId="0" fontId="10" fillId="0" borderId="0" xfId="13" applyFont="1">
      <alignment vertical="center"/>
    </xf>
    <xf numFmtId="0" fontId="12" fillId="0" borderId="0" xfId="13" applyFont="1">
      <alignment vertical="center"/>
    </xf>
    <xf numFmtId="0" fontId="13" fillId="0" borderId="0" xfId="13" applyFont="1" applyAlignment="1">
      <alignment horizontal="center" vertical="center"/>
    </xf>
    <xf numFmtId="0" fontId="13" fillId="0" borderId="0" xfId="13" applyFont="1">
      <alignment vertical="center"/>
    </xf>
    <xf numFmtId="0" fontId="22" fillId="0" borderId="0" xfId="13" applyFont="1">
      <alignment vertical="center"/>
    </xf>
    <xf numFmtId="0" fontId="14" fillId="0" borderId="0" xfId="13" applyFont="1">
      <alignment vertical="center"/>
    </xf>
    <xf numFmtId="0" fontId="14" fillId="0" borderId="0" xfId="13" applyFont="1" applyAlignment="1">
      <alignment horizontal="left" vertical="center"/>
    </xf>
    <xf numFmtId="0" fontId="22" fillId="0" borderId="1" xfId="13" applyFont="1" applyBorder="1">
      <alignment vertical="center"/>
    </xf>
    <xf numFmtId="0" fontId="14" fillId="0" borderId="0" xfId="13" applyFont="1" applyAlignment="1">
      <alignment vertical="center" wrapText="1"/>
    </xf>
    <xf numFmtId="0" fontId="14" fillId="0" borderId="0" xfId="13" applyFont="1" applyAlignment="1">
      <alignment horizontal="center" vertical="center"/>
    </xf>
    <xf numFmtId="0" fontId="14" fillId="0" borderId="1" xfId="13" applyFont="1" applyBorder="1" applyAlignment="1">
      <alignment horizontal="center" vertical="center"/>
    </xf>
    <xf numFmtId="0" fontId="14" fillId="0" borderId="0" xfId="13" applyFont="1" applyAlignment="1">
      <alignment horizontal="left" vertical="center" wrapText="1"/>
    </xf>
    <xf numFmtId="0" fontId="14" fillId="0" borderId="1" xfId="13" applyFont="1" applyBorder="1">
      <alignment vertical="center"/>
    </xf>
    <xf numFmtId="0" fontId="14" fillId="0" borderId="0" xfId="13" applyFont="1" applyAlignment="1">
      <alignment horizontal="center" vertical="center" wrapText="1"/>
    </xf>
    <xf numFmtId="0" fontId="14" fillId="0" borderId="1" xfId="13" applyFont="1" applyBorder="1" applyAlignment="1">
      <alignment horizontal="left" vertical="center"/>
    </xf>
    <xf numFmtId="20" fontId="22" fillId="0" borderId="1" xfId="13" applyNumberFormat="1" applyFont="1" applyBorder="1">
      <alignment vertical="center"/>
    </xf>
    <xf numFmtId="0" fontId="22" fillId="0" borderId="17" xfId="13" applyFont="1" applyBorder="1">
      <alignment vertical="center"/>
    </xf>
    <xf numFmtId="0" fontId="32" fillId="0" borderId="0" xfId="13" applyFont="1">
      <alignment vertical="center"/>
    </xf>
    <xf numFmtId="0" fontId="22" fillId="0" borderId="1" xfId="13" applyFont="1" applyBorder="1" applyAlignment="1">
      <alignment horizontal="center" vertical="center"/>
    </xf>
    <xf numFmtId="0" fontId="14" fillId="0" borderId="2" xfId="13" applyFont="1" applyBorder="1" applyAlignment="1">
      <alignment horizontal="center" vertical="center"/>
    </xf>
    <xf numFmtId="0" fontId="22" fillId="0" borderId="2" xfId="13" applyFont="1" applyBorder="1" applyAlignment="1">
      <alignment horizontal="center" vertical="center"/>
    </xf>
    <xf numFmtId="0" fontId="14" fillId="0" borderId="1" xfId="13" quotePrefix="1" applyFont="1" applyBorder="1" applyAlignment="1">
      <alignment horizontal="center" vertical="center"/>
    </xf>
    <xf numFmtId="0" fontId="14" fillId="0" borderId="1" xfId="13" applyFont="1" applyBorder="1" applyAlignment="1">
      <alignment horizontal="left" vertical="center" shrinkToFit="1"/>
    </xf>
    <xf numFmtId="0" fontId="15" fillId="0" borderId="0" xfId="13" applyFont="1" applyAlignment="1">
      <alignment vertical="center" wrapText="1"/>
    </xf>
    <xf numFmtId="0" fontId="14" fillId="0" borderId="9" xfId="13" applyFont="1" applyBorder="1" applyAlignment="1">
      <alignment horizontal="center" vertical="center"/>
    </xf>
    <xf numFmtId="0" fontId="14" fillId="0" borderId="9" xfId="13" applyFont="1" applyBorder="1">
      <alignment vertical="center"/>
    </xf>
    <xf numFmtId="0" fontId="14" fillId="0" borderId="9" xfId="13" applyFont="1" applyBorder="1" applyAlignment="1">
      <alignment vertical="center" textRotation="255"/>
    </xf>
    <xf numFmtId="0" fontId="14" fillId="0" borderId="0" xfId="13" applyFont="1" applyAlignment="1">
      <alignment vertical="center" textRotation="255"/>
    </xf>
    <xf numFmtId="0" fontId="10" fillId="0" borderId="0" xfId="13" applyFont="1" applyAlignment="1">
      <alignment horizontal="center" vertical="center"/>
    </xf>
    <xf numFmtId="0" fontId="25" fillId="0" borderId="6" xfId="8" applyFont="1" applyBorder="1" applyAlignment="1">
      <alignment horizontal="center" vertical="center" wrapText="1"/>
    </xf>
    <xf numFmtId="38" fontId="4" fillId="0" borderId="12" xfId="1" applyFont="1" applyBorder="1" applyAlignment="1">
      <alignment horizontal="right" vertical="center" wrapText="1"/>
    </xf>
    <xf numFmtId="0" fontId="25" fillId="0" borderId="10" xfId="8" applyFont="1" applyBorder="1" applyAlignment="1">
      <alignment vertical="top" wrapText="1"/>
    </xf>
    <xf numFmtId="0" fontId="25" fillId="0" borderId="13" xfId="8" applyFont="1" applyBorder="1" applyAlignment="1">
      <alignment vertical="top" wrapText="1"/>
    </xf>
    <xf numFmtId="0" fontId="25" fillId="0" borderId="29" xfId="8" applyFont="1" applyBorder="1" applyAlignment="1">
      <alignment vertical="top" wrapText="1"/>
    </xf>
    <xf numFmtId="0" fontId="4" fillId="0" borderId="24" xfId="8" applyFont="1" applyBorder="1" applyAlignment="1">
      <alignment horizontal="center" vertical="center" wrapText="1"/>
    </xf>
    <xf numFmtId="0" fontId="4" fillId="0" borderId="6" xfId="8" applyFont="1" applyBorder="1" applyAlignment="1">
      <alignment horizontal="center" vertical="center"/>
    </xf>
    <xf numFmtId="0" fontId="4" fillId="0" borderId="16" xfId="8" applyFont="1" applyBorder="1" applyAlignment="1">
      <alignment vertical="center" wrapText="1" shrinkToFit="1"/>
    </xf>
    <xf numFmtId="0" fontId="4" fillId="0" borderId="23" xfId="8" applyFont="1" applyBorder="1" applyAlignment="1">
      <alignment horizontal="center" vertical="center"/>
    </xf>
    <xf numFmtId="0" fontId="4" fillId="0" borderId="36" xfId="8" applyFont="1" applyBorder="1" applyAlignment="1">
      <alignment horizontal="center" vertical="center"/>
    </xf>
    <xf numFmtId="0" fontId="3" fillId="0" borderId="0" xfId="7" applyFont="1">
      <alignment vertical="center"/>
    </xf>
    <xf numFmtId="0" fontId="4" fillId="0" borderId="37" xfId="8" applyFont="1" applyBorder="1" applyAlignment="1">
      <alignment horizontal="center" vertical="center" wrapText="1"/>
    </xf>
    <xf numFmtId="0" fontId="4" fillId="0" borderId="8" xfId="11" applyFont="1" applyBorder="1" applyAlignment="1">
      <alignment horizontal="center" vertical="center" wrapText="1"/>
    </xf>
    <xf numFmtId="0" fontId="4" fillId="0" borderId="10" xfId="11" applyFont="1" applyBorder="1" applyAlignment="1">
      <alignment horizontal="center" vertical="center" wrapText="1"/>
    </xf>
    <xf numFmtId="0" fontId="5" fillId="4" borderId="12" xfId="11" applyFont="1" applyFill="1" applyBorder="1" applyAlignment="1">
      <alignment horizontal="center" vertical="center" wrapText="1"/>
    </xf>
    <xf numFmtId="0" fontId="5" fillId="4" borderId="1" xfId="11" applyFont="1" applyFill="1" applyBorder="1" applyAlignment="1">
      <alignment vertical="center" wrapText="1"/>
    </xf>
    <xf numFmtId="0" fontId="26" fillId="4" borderId="1" xfId="11" applyFont="1" applyFill="1" applyBorder="1" applyAlignment="1">
      <alignment horizontal="center" vertical="center" wrapText="1"/>
    </xf>
    <xf numFmtId="38" fontId="5" fillId="4" borderId="1" xfId="12" applyFont="1" applyFill="1" applyBorder="1" applyAlignment="1">
      <alignment horizontal="right" vertical="center" wrapText="1"/>
    </xf>
    <xf numFmtId="10" fontId="26" fillId="4" borderId="12" xfId="11" applyNumberFormat="1" applyFont="1" applyFill="1" applyBorder="1" applyAlignment="1">
      <alignment horizontal="center" vertical="center" wrapText="1"/>
    </xf>
    <xf numFmtId="179" fontId="4" fillId="0" borderId="1" xfId="8" applyNumberFormat="1" applyFont="1" applyBorder="1" applyAlignment="1">
      <alignment horizontal="center" vertical="center" wrapText="1"/>
    </xf>
    <xf numFmtId="0" fontId="4" fillId="0" borderId="12" xfId="8" applyFont="1" applyBorder="1" applyAlignment="1">
      <alignment vertical="center" wrapText="1"/>
    </xf>
    <xf numFmtId="178" fontId="25" fillId="0" borderId="12" xfId="5" applyNumberFormat="1" applyFont="1" applyFill="1" applyBorder="1" applyAlignment="1" applyProtection="1">
      <alignment horizontal="left" vertical="center" shrinkToFit="1"/>
    </xf>
    <xf numFmtId="0" fontId="4" fillId="4" borderId="1" xfId="11" applyFont="1" applyFill="1" applyBorder="1" applyAlignment="1">
      <alignment horizontal="center" vertical="center" wrapText="1"/>
    </xf>
    <xf numFmtId="0" fontId="4" fillId="0" borderId="1" xfId="8" applyFont="1" applyBorder="1" applyAlignment="1">
      <alignment horizontal="left" vertical="center" wrapText="1"/>
    </xf>
    <xf numFmtId="57" fontId="4" fillId="0" borderId="1" xfId="8" applyNumberFormat="1" applyFont="1" applyBorder="1" applyAlignment="1">
      <alignment horizontal="center" vertical="center" wrapText="1"/>
    </xf>
    <xf numFmtId="0" fontId="4" fillId="4" borderId="5" xfId="11" applyFont="1" applyFill="1" applyBorder="1" applyAlignment="1">
      <alignment horizontal="center" vertical="center" wrapText="1"/>
    </xf>
    <xf numFmtId="0" fontId="4" fillId="2" borderId="1" xfId="8" applyFont="1" applyFill="1" applyBorder="1" applyAlignment="1">
      <alignment horizontal="center" vertical="center" shrinkToFit="1"/>
    </xf>
    <xf numFmtId="0" fontId="4" fillId="2" borderId="8" xfId="8" applyFont="1" applyFill="1" applyBorder="1" applyAlignment="1">
      <alignment vertical="center" shrinkToFit="1"/>
    </xf>
    <xf numFmtId="0" fontId="4" fillId="2" borderId="1" xfId="8" applyFont="1" applyFill="1" applyBorder="1" applyAlignment="1">
      <alignment horizontal="center" vertical="center"/>
    </xf>
    <xf numFmtId="0" fontId="4" fillId="2" borderId="8" xfId="8" applyFont="1" applyFill="1" applyBorder="1" applyAlignment="1">
      <alignment horizontal="center" vertical="center"/>
    </xf>
    <xf numFmtId="0" fontId="4" fillId="2" borderId="12" xfId="8" applyFont="1" applyFill="1" applyBorder="1" applyAlignment="1">
      <alignment horizontal="center" vertical="center"/>
    </xf>
    <xf numFmtId="0" fontId="4" fillId="2" borderId="8" xfId="8" applyFont="1" applyFill="1" applyBorder="1" applyAlignment="1">
      <alignment vertical="center" wrapText="1"/>
    </xf>
    <xf numFmtId="0" fontId="4" fillId="2" borderId="32" xfId="8" applyFont="1" applyFill="1" applyBorder="1" applyAlignment="1">
      <alignment vertical="center" shrinkToFit="1"/>
    </xf>
    <xf numFmtId="38" fontId="25" fillId="2" borderId="1" xfId="9" applyFont="1" applyFill="1" applyBorder="1" applyAlignment="1">
      <alignment vertical="center" shrinkToFit="1"/>
    </xf>
    <xf numFmtId="0" fontId="4" fillId="2" borderId="16" xfId="8" applyFont="1" applyFill="1" applyBorder="1" applyAlignment="1">
      <alignment vertical="center" shrinkToFit="1"/>
    </xf>
    <xf numFmtId="177" fontId="4" fillId="2" borderId="1" xfId="8" applyNumberFormat="1" applyFont="1" applyFill="1" applyBorder="1" applyAlignment="1">
      <alignment horizontal="right" vertical="center"/>
    </xf>
    <xf numFmtId="38" fontId="19" fillId="4" borderId="1" xfId="12" applyFont="1" applyFill="1" applyBorder="1" applyAlignment="1">
      <alignment horizontal="right" vertical="center" wrapText="1"/>
    </xf>
    <xf numFmtId="38" fontId="19" fillId="0" borderId="12" xfId="12" applyFont="1" applyBorder="1" applyAlignment="1">
      <alignment horizontal="right" vertical="center" wrapText="1"/>
    </xf>
    <xf numFmtId="38" fontId="19" fillId="0" borderId="15" xfId="12" applyFont="1" applyBorder="1" applyAlignment="1">
      <alignment horizontal="right" vertical="center" wrapText="1"/>
    </xf>
    <xf numFmtId="10" fontId="24" fillId="4" borderId="12" xfId="11" applyNumberFormat="1" applyFont="1" applyFill="1" applyBorder="1" applyAlignment="1">
      <alignment horizontal="center" vertical="center" wrapText="1"/>
    </xf>
    <xf numFmtId="10" fontId="19" fillId="4" borderId="12" xfId="11" applyNumberFormat="1" applyFont="1" applyFill="1" applyBorder="1" applyAlignment="1">
      <alignment horizontal="center" vertical="center" wrapText="1"/>
    </xf>
    <xf numFmtId="179" fontId="19" fillId="0" borderId="1" xfId="8" applyNumberFormat="1" applyFont="1" applyBorder="1" applyAlignment="1">
      <alignment horizontal="center" vertical="center" wrapText="1"/>
    </xf>
    <xf numFmtId="0" fontId="19" fillId="0" borderId="1" xfId="8" applyFont="1" applyBorder="1" applyAlignment="1">
      <alignment horizontal="center" vertical="center" wrapText="1"/>
    </xf>
    <xf numFmtId="0" fontId="19" fillId="4" borderId="19" xfId="11" applyFont="1" applyFill="1" applyBorder="1" applyAlignment="1">
      <alignment horizontal="center" vertical="center" wrapText="1"/>
    </xf>
    <xf numFmtId="0" fontId="24" fillId="4" borderId="1" xfId="11" applyFont="1" applyFill="1" applyBorder="1" applyAlignment="1">
      <alignment horizontal="center" vertical="center" wrapText="1"/>
    </xf>
    <xf numFmtId="0" fontId="19" fillId="0" borderId="12" xfId="8" applyFont="1" applyBorder="1" applyAlignment="1">
      <alignment vertical="center" wrapText="1"/>
    </xf>
    <xf numFmtId="0" fontId="19" fillId="4" borderId="1" xfId="11" applyFont="1" applyFill="1" applyBorder="1" applyAlignment="1">
      <alignment horizontal="center" vertical="center" wrapText="1"/>
    </xf>
    <xf numFmtId="38" fontId="19" fillId="0" borderId="16" xfId="12" applyFont="1" applyBorder="1" applyAlignment="1">
      <alignment horizontal="right" vertical="center" wrapText="1"/>
    </xf>
    <xf numFmtId="0" fontId="19" fillId="0" borderId="12" xfId="8" applyFont="1" applyBorder="1" applyAlignment="1">
      <alignment horizontal="center" vertical="center" wrapText="1" shrinkToFit="1"/>
    </xf>
    <xf numFmtId="0" fontId="19" fillId="0" borderId="6" xfId="8" applyFont="1" applyBorder="1" applyAlignment="1">
      <alignment horizontal="center" vertical="center"/>
    </xf>
    <xf numFmtId="0" fontId="19" fillId="0" borderId="34" xfId="0" applyFont="1" applyBorder="1" applyAlignment="1">
      <alignment horizontal="center" vertical="center" wrapText="1"/>
    </xf>
    <xf numFmtId="0" fontId="19" fillId="0" borderId="16" xfId="8" applyFont="1" applyBorder="1" applyAlignment="1">
      <alignment vertical="center" wrapText="1" shrinkToFit="1"/>
    </xf>
    <xf numFmtId="0" fontId="19" fillId="0" borderId="3" xfId="8" applyFont="1" applyBorder="1" applyAlignment="1">
      <alignment horizontal="center" vertical="center" wrapText="1"/>
    </xf>
    <xf numFmtId="0" fontId="19" fillId="0" borderId="12" xfId="8" applyFont="1" applyBorder="1" applyAlignment="1">
      <alignment horizontal="center" vertical="center" wrapText="1"/>
    </xf>
    <xf numFmtId="0" fontId="19" fillId="0" borderId="21" xfId="8" applyFont="1" applyBorder="1" applyAlignment="1">
      <alignment horizontal="center" vertical="center" wrapText="1"/>
    </xf>
    <xf numFmtId="0" fontId="19" fillId="0" borderId="16" xfId="8" applyFont="1" applyBorder="1" applyAlignment="1">
      <alignment horizontal="center" vertical="center" wrapText="1"/>
    </xf>
    <xf numFmtId="0" fontId="19" fillId="4" borderId="12" xfId="11" applyFont="1" applyFill="1" applyBorder="1" applyAlignment="1">
      <alignment horizontal="center" vertical="center" wrapText="1"/>
    </xf>
    <xf numFmtId="0" fontId="19" fillId="0" borderId="1" xfId="8" applyFont="1" applyBorder="1" applyAlignment="1">
      <alignment horizontal="center" vertical="center"/>
    </xf>
    <xf numFmtId="0" fontId="19" fillId="0" borderId="12" xfId="8" applyFont="1" applyBorder="1" applyAlignment="1">
      <alignment horizontal="center" vertical="center"/>
    </xf>
    <xf numFmtId="0" fontId="19" fillId="0" borderId="16" xfId="8" applyFont="1" applyBorder="1" applyAlignment="1">
      <alignment horizontal="right" vertical="center" wrapText="1"/>
    </xf>
    <xf numFmtId="0" fontId="19" fillId="4" borderId="12" xfId="8" applyFont="1" applyFill="1" applyBorder="1" applyAlignment="1">
      <alignment horizontal="center" vertical="center" wrapText="1"/>
    </xf>
    <xf numFmtId="0" fontId="19" fillId="0" borderId="15" xfId="8" applyFont="1" applyBorder="1" applyAlignment="1">
      <alignment horizontal="center" vertical="center" wrapText="1"/>
    </xf>
    <xf numFmtId="0" fontId="19" fillId="0" borderId="31" xfId="8" applyFont="1" applyBorder="1" applyAlignment="1">
      <alignment horizontal="center" vertical="center" wrapText="1"/>
    </xf>
    <xf numFmtId="0" fontId="19" fillId="4" borderId="8" xfId="8" applyFont="1" applyFill="1" applyBorder="1" applyAlignment="1">
      <alignment horizontal="center" vertical="center" wrapText="1"/>
    </xf>
    <xf numFmtId="0" fontId="19" fillId="4" borderId="1" xfId="11" applyFont="1" applyFill="1" applyBorder="1" applyAlignment="1">
      <alignment vertical="center" wrapText="1"/>
    </xf>
    <xf numFmtId="38" fontId="19" fillId="0" borderId="12" xfId="9" applyFont="1" applyFill="1" applyBorder="1" applyAlignment="1">
      <alignment horizontal="center" vertical="center" wrapText="1"/>
    </xf>
    <xf numFmtId="0" fontId="19" fillId="0" borderId="23" xfId="8" applyFont="1" applyBorder="1" applyAlignment="1">
      <alignment horizontal="center" vertical="center"/>
    </xf>
    <xf numFmtId="0" fontId="19" fillId="0" borderId="37" xfId="8" applyFont="1" applyBorder="1" applyAlignment="1">
      <alignment horizontal="center" vertical="center" wrapText="1"/>
    </xf>
    <xf numFmtId="0" fontId="4" fillId="0" borderId="15" xfId="8" applyFont="1" applyBorder="1" applyAlignment="1">
      <alignment horizontal="center" vertical="center"/>
    </xf>
    <xf numFmtId="0" fontId="4" fillId="0" borderId="34" xfId="8" applyFont="1" applyBorder="1" applyAlignment="1">
      <alignment horizontal="center" vertical="center"/>
    </xf>
    <xf numFmtId="0" fontId="5" fillId="4" borderId="12" xfId="11" applyFont="1" applyFill="1" applyBorder="1" applyAlignment="1">
      <alignment vertical="center" wrapText="1"/>
    </xf>
    <xf numFmtId="0" fontId="26" fillId="4" borderId="12" xfId="11" applyFont="1" applyFill="1" applyBorder="1" applyAlignment="1">
      <alignment horizontal="center" vertical="center" wrapText="1"/>
    </xf>
    <xf numFmtId="0" fontId="4" fillId="0" borderId="12" xfId="8" applyFont="1" applyBorder="1" applyAlignment="1">
      <alignment horizontal="left" vertical="center" wrapText="1"/>
    </xf>
    <xf numFmtId="57" fontId="4" fillId="0" borderId="12" xfId="8" applyNumberFormat="1" applyFont="1" applyBorder="1" applyAlignment="1">
      <alignment horizontal="center" vertical="center" wrapText="1"/>
    </xf>
    <xf numFmtId="38" fontId="5" fillId="4" borderId="12" xfId="12" applyFont="1" applyFill="1" applyBorder="1" applyAlignment="1">
      <alignment horizontal="right" vertical="center" wrapText="1"/>
    </xf>
    <xf numFmtId="38" fontId="4" fillId="4" borderId="12" xfId="12" applyFont="1" applyFill="1" applyBorder="1" applyAlignment="1">
      <alignment horizontal="right" vertical="center" wrapText="1"/>
    </xf>
    <xf numFmtId="179" fontId="4" fillId="0" borderId="12" xfId="8" applyNumberFormat="1" applyFont="1" applyBorder="1" applyAlignment="1">
      <alignment horizontal="center" vertical="center" wrapText="1"/>
    </xf>
    <xf numFmtId="0" fontId="4" fillId="4" borderId="12" xfId="11" applyFont="1" applyFill="1" applyBorder="1" applyAlignment="1">
      <alignment horizontal="center" vertical="center" wrapText="1"/>
    </xf>
    <xf numFmtId="0" fontId="19" fillId="0" borderId="10" xfId="8" applyFont="1" applyBorder="1" applyAlignment="1">
      <alignment horizontal="center" vertical="center" wrapText="1" shrinkToFit="1"/>
    </xf>
    <xf numFmtId="0" fontId="19" fillId="0" borderId="38" xfId="8" applyFont="1" applyBorder="1" applyAlignment="1">
      <alignment horizontal="center" vertical="center"/>
    </xf>
    <xf numFmtId="0" fontId="19" fillId="0" borderId="35" xfId="8" applyFont="1" applyBorder="1" applyAlignment="1">
      <alignment horizontal="center" vertical="center"/>
    </xf>
    <xf numFmtId="0" fontId="19" fillId="0" borderId="14" xfId="8" applyFont="1" applyBorder="1" applyAlignment="1">
      <alignment vertical="center" wrapText="1" shrinkToFit="1"/>
    </xf>
    <xf numFmtId="0" fontId="19" fillId="0" borderId="38" xfId="8" applyFont="1" applyBorder="1" applyAlignment="1">
      <alignment horizontal="center" vertical="center" wrapText="1"/>
    </xf>
    <xf numFmtId="0" fontId="19" fillId="0" borderId="10" xfId="8" applyFont="1" applyBorder="1" applyAlignment="1">
      <alignment horizontal="center" vertical="center" wrapText="1"/>
    </xf>
    <xf numFmtId="38" fontId="19" fillId="0" borderId="10" xfId="1" applyFont="1" applyBorder="1" applyAlignment="1">
      <alignment horizontal="right" vertical="center" wrapText="1"/>
    </xf>
    <xf numFmtId="0" fontId="19" fillId="0" borderId="39" xfId="8" applyFont="1" applyBorder="1" applyAlignment="1">
      <alignment horizontal="center" vertical="center" wrapText="1"/>
    </xf>
    <xf numFmtId="0" fontId="19" fillId="0" borderId="14" xfId="8" applyFont="1" applyBorder="1" applyAlignment="1">
      <alignment horizontal="center" vertical="center" wrapText="1"/>
    </xf>
    <xf numFmtId="0" fontId="19" fillId="4" borderId="10" xfId="11" applyFont="1" applyFill="1" applyBorder="1" applyAlignment="1">
      <alignment horizontal="center" vertical="center" wrapText="1"/>
    </xf>
    <xf numFmtId="0" fontId="19" fillId="4" borderId="10" xfId="8" applyFont="1" applyFill="1" applyBorder="1" applyAlignment="1">
      <alignment horizontal="center" vertical="center" wrapText="1"/>
    </xf>
    <xf numFmtId="0" fontId="19" fillId="4" borderId="11" xfId="11" applyFont="1" applyFill="1" applyBorder="1" applyAlignment="1">
      <alignment vertical="center" wrapText="1"/>
    </xf>
    <xf numFmtId="0" fontId="24" fillId="4" borderId="11" xfId="11" applyFont="1" applyFill="1" applyBorder="1" applyAlignment="1">
      <alignment horizontal="center" vertical="center" wrapText="1"/>
    </xf>
    <xf numFmtId="0" fontId="19" fillId="0" borderId="11" xfId="8" applyFont="1" applyBorder="1" applyAlignment="1">
      <alignment horizontal="center" vertical="center" wrapText="1"/>
    </xf>
    <xf numFmtId="38" fontId="19" fillId="0" borderId="10" xfId="9" applyFont="1" applyFill="1" applyBorder="1" applyAlignment="1">
      <alignment horizontal="center" vertical="center" wrapText="1"/>
    </xf>
    <xf numFmtId="57" fontId="19" fillId="0" borderId="10" xfId="0" applyNumberFormat="1" applyFont="1" applyBorder="1" applyAlignment="1">
      <alignment horizontal="center" vertical="center" wrapText="1"/>
    </xf>
    <xf numFmtId="38" fontId="19" fillId="4" borderId="11" xfId="12" applyFont="1" applyFill="1" applyBorder="1" applyAlignment="1">
      <alignment horizontal="right" vertical="center" wrapText="1"/>
    </xf>
    <xf numFmtId="38" fontId="19" fillId="0" borderId="10" xfId="12" applyFont="1" applyBorder="1" applyAlignment="1">
      <alignment horizontal="right" vertical="center" wrapText="1"/>
    </xf>
    <xf numFmtId="38" fontId="19" fillId="0" borderId="13" xfId="12" applyFont="1" applyBorder="1" applyAlignment="1">
      <alignment horizontal="right" vertical="center" wrapText="1"/>
    </xf>
    <xf numFmtId="10" fontId="24" fillId="4" borderId="10" xfId="11" applyNumberFormat="1" applyFont="1" applyFill="1" applyBorder="1" applyAlignment="1">
      <alignment horizontal="center" vertical="center" wrapText="1"/>
    </xf>
    <xf numFmtId="10" fontId="19" fillId="4" borderId="10" xfId="11" applyNumberFormat="1" applyFont="1" applyFill="1" applyBorder="1" applyAlignment="1">
      <alignment horizontal="center" vertical="center" wrapText="1"/>
    </xf>
    <xf numFmtId="179" fontId="19" fillId="0" borderId="11" xfId="8" applyNumberFormat="1" applyFont="1" applyBorder="1" applyAlignment="1">
      <alignment horizontal="center" vertical="center" wrapText="1"/>
    </xf>
    <xf numFmtId="0" fontId="19" fillId="4" borderId="11" xfId="11" applyFont="1" applyFill="1" applyBorder="1" applyAlignment="1">
      <alignment horizontal="center" vertical="center" wrapText="1"/>
    </xf>
    <xf numFmtId="0" fontId="19" fillId="0" borderId="10" xfId="8" applyFont="1" applyBorder="1" applyAlignment="1">
      <alignment vertical="center" wrapText="1"/>
    </xf>
    <xf numFmtId="178" fontId="25" fillId="0" borderId="10" xfId="5" applyNumberFormat="1" applyFont="1" applyFill="1" applyBorder="1" applyAlignment="1" applyProtection="1">
      <alignment horizontal="left" vertical="center" shrinkToFit="1"/>
    </xf>
    <xf numFmtId="176" fontId="4" fillId="0" borderId="0" xfId="8" applyNumberFormat="1" applyFont="1" applyAlignment="1" applyProtection="1">
      <alignment horizontal="center" vertical="center"/>
      <protection locked="0"/>
    </xf>
    <xf numFmtId="0" fontId="30" fillId="0" borderId="17" xfId="8" applyFont="1" applyBorder="1" applyAlignment="1">
      <alignment horizontal="center" vertical="center"/>
    </xf>
    <xf numFmtId="0" fontId="19" fillId="0" borderId="13" xfId="8" applyFont="1" applyBorder="1" applyAlignment="1">
      <alignment horizontal="center" vertical="center" wrapText="1"/>
    </xf>
    <xf numFmtId="0" fontId="22" fillId="0" borderId="6" xfId="13" applyFont="1" applyBorder="1">
      <alignment vertical="center"/>
    </xf>
    <xf numFmtId="0" fontId="22" fillId="0" borderId="8" xfId="13" applyFont="1" applyBorder="1">
      <alignment vertical="center"/>
    </xf>
    <xf numFmtId="0" fontId="22" fillId="0" borderId="7" xfId="13" applyFont="1" applyBorder="1">
      <alignment vertical="center"/>
    </xf>
    <xf numFmtId="0" fontId="19" fillId="0" borderId="5" xfId="8" applyFont="1" applyBorder="1" applyAlignment="1">
      <alignment horizontal="center" vertical="center" wrapText="1"/>
    </xf>
    <xf numFmtId="0" fontId="24" fillId="0" borderId="12" xfId="11" applyFont="1" applyBorder="1" applyAlignment="1">
      <alignment horizontal="center" vertical="center" wrapText="1"/>
    </xf>
    <xf numFmtId="0" fontId="13" fillId="3" borderId="0" xfId="13" applyFont="1" applyFill="1">
      <alignment vertical="center"/>
    </xf>
    <xf numFmtId="0" fontId="13" fillId="3" borderId="6" xfId="13" applyFont="1" applyFill="1" applyBorder="1">
      <alignment vertical="center"/>
    </xf>
    <xf numFmtId="0" fontId="13" fillId="3" borderId="8" xfId="13" applyFont="1" applyFill="1" applyBorder="1">
      <alignment vertical="center"/>
    </xf>
    <xf numFmtId="0" fontId="13" fillId="3" borderId="3" xfId="13" applyFont="1" applyFill="1" applyBorder="1">
      <alignment vertical="center"/>
    </xf>
    <xf numFmtId="0" fontId="13" fillId="3" borderId="4" xfId="13" applyFont="1" applyFill="1" applyBorder="1">
      <alignment vertical="center"/>
    </xf>
    <xf numFmtId="0" fontId="24" fillId="4" borderId="38" xfId="11" applyFont="1" applyFill="1" applyBorder="1" applyAlignment="1">
      <alignment horizontal="center" vertical="center" wrapText="1"/>
    </xf>
    <xf numFmtId="0" fontId="24" fillId="0" borderId="5" xfId="11" applyFont="1" applyBorder="1" applyAlignment="1">
      <alignment horizontal="center" vertical="center" wrapText="1"/>
    </xf>
    <xf numFmtId="0" fontId="24" fillId="0" borderId="11" xfId="11" applyFont="1" applyBorder="1" applyAlignment="1">
      <alignment horizontal="center" vertical="center" wrapText="1"/>
    </xf>
    <xf numFmtId="0" fontId="14" fillId="0" borderId="2" xfId="13" applyFont="1" applyBorder="1">
      <alignment vertical="center"/>
    </xf>
    <xf numFmtId="0" fontId="26" fillId="0" borderId="10" xfId="8" applyFont="1" applyBorder="1" applyAlignment="1">
      <alignment vertical="top" wrapText="1"/>
    </xf>
    <xf numFmtId="0" fontId="33" fillId="0" borderId="0" xfId="0" applyFont="1" applyAlignment="1">
      <alignment horizontal="right" vertical="center"/>
    </xf>
    <xf numFmtId="0" fontId="19" fillId="0" borderId="15" xfId="8" applyFont="1" applyBorder="1" applyAlignment="1">
      <alignment horizontal="center" vertical="center" wrapText="1" shrinkToFit="1"/>
    </xf>
    <xf numFmtId="0" fontId="19" fillId="0" borderId="13" xfId="8" applyFont="1" applyBorder="1" applyAlignment="1">
      <alignment horizontal="center" vertical="center" wrapText="1" shrinkToFit="1"/>
    </xf>
    <xf numFmtId="0" fontId="4" fillId="0" borderId="15" xfId="8" applyFont="1" applyBorder="1" applyAlignment="1">
      <alignment horizontal="center" vertical="center" wrapText="1" shrinkToFit="1"/>
    </xf>
    <xf numFmtId="0" fontId="19" fillId="0" borderId="40" xfId="8" applyFont="1" applyBorder="1" applyAlignment="1">
      <alignment horizontal="center" vertical="center" wrapText="1" shrinkToFit="1"/>
    </xf>
    <xf numFmtId="0" fontId="19" fillId="0" borderId="8" xfId="8" applyFont="1" applyBorder="1" applyAlignment="1">
      <alignment vertical="center" wrapText="1"/>
    </xf>
    <xf numFmtId="0" fontId="10" fillId="0" borderId="1" xfId="13" applyFont="1" applyBorder="1">
      <alignment vertical="center"/>
    </xf>
    <xf numFmtId="38" fontId="10" fillId="0" borderId="1" xfId="1" applyFont="1" applyBorder="1">
      <alignment vertical="center"/>
    </xf>
    <xf numFmtId="0" fontId="4" fillId="0" borderId="0" xfId="0" applyFont="1" applyAlignment="1">
      <alignment vertical="center" wrapText="1"/>
    </xf>
    <xf numFmtId="0" fontId="34" fillId="0" borderId="0" xfId="8" applyFont="1">
      <alignment vertical="center"/>
    </xf>
    <xf numFmtId="0" fontId="19" fillId="0" borderId="0" xfId="8" applyFont="1">
      <alignment vertical="center"/>
    </xf>
    <xf numFmtId="0" fontId="10" fillId="0" borderId="15" xfId="13" applyFont="1" applyBorder="1">
      <alignment vertical="center"/>
    </xf>
    <xf numFmtId="0" fontId="10" fillId="0" borderId="16" xfId="13" applyFont="1" applyBorder="1">
      <alignment vertical="center"/>
    </xf>
    <xf numFmtId="0" fontId="10" fillId="0" borderId="6" xfId="13" applyFont="1" applyBorder="1">
      <alignment vertical="center"/>
    </xf>
    <xf numFmtId="0" fontId="10" fillId="0" borderId="8" xfId="13" applyFont="1" applyBorder="1">
      <alignment vertical="center"/>
    </xf>
    <xf numFmtId="38" fontId="19" fillId="0" borderId="11" xfId="9" applyFont="1" applyFill="1" applyBorder="1" applyAlignment="1">
      <alignment horizontal="center" vertical="center" wrapText="1"/>
    </xf>
    <xf numFmtId="0" fontId="25" fillId="0" borderId="12" xfId="11" applyFont="1" applyBorder="1" applyAlignment="1">
      <alignment horizontal="center" vertical="center" wrapText="1"/>
    </xf>
    <xf numFmtId="0" fontId="25" fillId="0" borderId="3" xfId="11" applyFont="1" applyBorder="1" applyAlignment="1">
      <alignment horizontal="center" vertical="center" wrapText="1"/>
    </xf>
    <xf numFmtId="0" fontId="25" fillId="0" borderId="24" xfId="11" applyFont="1" applyBorder="1" applyAlignment="1">
      <alignment horizontal="center" vertical="center" wrapText="1"/>
    </xf>
    <xf numFmtId="0" fontId="25" fillId="0" borderId="10" xfId="11" applyFont="1" applyBorder="1" applyAlignment="1">
      <alignment horizontal="center" vertical="center" wrapText="1"/>
    </xf>
    <xf numFmtId="0" fontId="4" fillId="0" borderId="2" xfId="8" applyFont="1" applyBorder="1" applyAlignment="1">
      <alignment horizontal="center" vertical="center" wrapText="1"/>
    </xf>
    <xf numFmtId="0" fontId="4" fillId="0" borderId="5" xfId="8" applyFont="1" applyBorder="1" applyAlignment="1">
      <alignment horizontal="center" vertical="center" wrapText="1"/>
    </xf>
    <xf numFmtId="0" fontId="4" fillId="0" borderId="10" xfId="8" applyFont="1" applyBorder="1" applyAlignment="1">
      <alignment horizontal="center" vertical="center" wrapText="1"/>
    </xf>
    <xf numFmtId="0" fontId="4" fillId="0" borderId="3" xfId="8" applyFont="1" applyBorder="1" applyAlignment="1">
      <alignment horizontal="center" vertical="center" wrapText="1"/>
    </xf>
    <xf numFmtId="0" fontId="4" fillId="0" borderId="24" xfId="8" applyFont="1" applyBorder="1" applyAlignment="1">
      <alignment horizontal="center" vertical="center" wrapText="1"/>
    </xf>
    <xf numFmtId="0" fontId="4" fillId="0" borderId="13" xfId="8" applyFont="1" applyBorder="1" applyAlignment="1">
      <alignment horizontal="center" vertical="center" wrapText="1"/>
    </xf>
    <xf numFmtId="0" fontId="4" fillId="0" borderId="4" xfId="8" applyFont="1" applyBorder="1" applyAlignment="1">
      <alignment horizontal="center" vertical="center" wrapText="1"/>
    </xf>
    <xf numFmtId="0" fontId="4" fillId="0" borderId="25" xfId="8" applyFont="1" applyBorder="1" applyAlignment="1">
      <alignment horizontal="center" vertical="center" wrapText="1"/>
    </xf>
    <xf numFmtId="0" fontId="4" fillId="0" borderId="14" xfId="8" applyFont="1" applyBorder="1" applyAlignment="1">
      <alignment horizontal="center" vertical="center" wrapText="1"/>
    </xf>
    <xf numFmtId="0" fontId="4" fillId="5" borderId="33" xfId="8" applyFont="1" applyFill="1" applyBorder="1" applyAlignment="1">
      <alignment horizontal="center" vertical="center" wrapText="1"/>
    </xf>
    <xf numFmtId="0" fontId="4" fillId="5" borderId="23" xfId="8" applyFont="1" applyFill="1" applyBorder="1" applyAlignment="1">
      <alignment horizontal="center" vertical="center" wrapText="1"/>
    </xf>
    <xf numFmtId="0" fontId="4" fillId="5" borderId="35" xfId="8" applyFont="1" applyFill="1" applyBorder="1" applyAlignment="1">
      <alignment horizontal="center" vertical="center" wrapText="1"/>
    </xf>
    <xf numFmtId="0" fontId="4" fillId="0" borderId="2" xfId="8" applyFont="1" applyBorder="1" applyAlignment="1">
      <alignment horizontal="left" vertical="top" wrapText="1"/>
    </xf>
    <xf numFmtId="0" fontId="4" fillId="0" borderId="10" xfId="8" applyFont="1" applyBorder="1" applyAlignment="1">
      <alignment horizontal="left" vertical="top" wrapText="1"/>
    </xf>
    <xf numFmtId="0" fontId="4" fillId="0" borderId="27" xfId="8" applyFont="1" applyBorder="1" applyAlignment="1">
      <alignment horizontal="left" vertical="top" wrapText="1"/>
    </xf>
    <xf numFmtId="0" fontId="4" fillId="0" borderId="30" xfId="8" applyFont="1" applyBorder="1" applyAlignment="1">
      <alignment horizontal="left" vertical="top" wrapText="1"/>
    </xf>
    <xf numFmtId="0" fontId="4" fillId="0" borderId="3" xfId="11" applyFont="1" applyBorder="1" applyAlignment="1">
      <alignment horizontal="center" vertical="center" wrapText="1"/>
    </xf>
    <xf numFmtId="0" fontId="4" fillId="0" borderId="9" xfId="11" applyFont="1" applyBorder="1" applyAlignment="1">
      <alignment horizontal="center" vertical="center" wrapText="1"/>
    </xf>
    <xf numFmtId="0" fontId="4" fillId="4" borderId="4" xfId="8" applyFont="1" applyFill="1" applyBorder="1" applyAlignment="1">
      <alignment horizontal="center" vertical="center" wrapText="1"/>
    </xf>
    <xf numFmtId="0" fontId="4" fillId="4" borderId="5" xfId="8" applyFont="1" applyFill="1" applyBorder="1" applyAlignment="1">
      <alignment horizontal="center" vertical="center" wrapText="1"/>
    </xf>
    <xf numFmtId="0" fontId="4" fillId="4" borderId="10" xfId="8" applyFont="1" applyFill="1" applyBorder="1" applyAlignment="1">
      <alignment horizontal="center" vertical="center" wrapText="1"/>
    </xf>
    <xf numFmtId="0" fontId="4" fillId="0" borderId="7" xfId="8" applyFont="1" applyBorder="1" applyAlignment="1">
      <alignment horizontal="center" vertical="center" wrapText="1"/>
    </xf>
    <xf numFmtId="0" fontId="4" fillId="0" borderId="9" xfId="8" applyFont="1" applyBorder="1" applyAlignment="1">
      <alignment horizontal="center" vertical="center" wrapText="1"/>
    </xf>
    <xf numFmtId="0" fontId="4" fillId="0" borderId="8" xfId="8" applyFont="1" applyBorder="1" applyAlignment="1">
      <alignment horizontal="center" vertical="center" wrapText="1"/>
    </xf>
    <xf numFmtId="0" fontId="4" fillId="0" borderId="6" xfId="8" applyFont="1" applyBorder="1" applyAlignment="1">
      <alignment horizontal="center" vertical="center" wrapText="1"/>
    </xf>
    <xf numFmtId="0" fontId="4" fillId="0" borderId="24" xfId="8" applyFont="1" applyBorder="1" applyAlignment="1">
      <alignment vertical="top" wrapText="1"/>
    </xf>
    <xf numFmtId="0" fontId="4" fillId="0" borderId="13" xfId="8" applyFont="1" applyBorder="1" applyAlignment="1">
      <alignment vertical="top" wrapText="1"/>
    </xf>
    <xf numFmtId="0" fontId="4" fillId="0" borderId="26" xfId="8" applyFont="1" applyBorder="1" applyAlignment="1">
      <alignment horizontal="left" vertical="top" wrapText="1"/>
    </xf>
    <xf numFmtId="0" fontId="4" fillId="0" borderId="28" xfId="8" applyFont="1" applyBorder="1" applyAlignment="1">
      <alignment horizontal="left" vertical="top" wrapText="1"/>
    </xf>
    <xf numFmtId="0" fontId="5" fillId="0" borderId="5" xfId="8" applyFont="1" applyBorder="1" applyAlignment="1">
      <alignment vertical="top" wrapText="1"/>
    </xf>
    <xf numFmtId="0" fontId="5" fillId="0" borderId="10" xfId="8" applyFont="1" applyBorder="1" applyAlignment="1">
      <alignment vertical="top" wrapText="1"/>
    </xf>
    <xf numFmtId="0" fontId="5" fillId="0" borderId="2" xfId="8" applyFont="1" applyBorder="1" applyAlignment="1">
      <alignment horizontal="left" vertical="top" wrapText="1"/>
    </xf>
    <xf numFmtId="0" fontId="5" fillId="0" borderId="10" xfId="8" applyFont="1" applyBorder="1" applyAlignment="1">
      <alignment horizontal="left" vertical="top" wrapText="1"/>
    </xf>
    <xf numFmtId="0" fontId="4" fillId="0" borderId="5" xfId="8" applyFont="1" applyBorder="1" applyAlignment="1">
      <alignment horizontal="left" vertical="top" wrapText="1"/>
    </xf>
    <xf numFmtId="0" fontId="4" fillId="0" borderId="6" xfId="8" applyFont="1" applyBorder="1" applyAlignment="1">
      <alignment horizontal="left" vertical="top" wrapText="1"/>
    </xf>
    <xf numFmtId="0" fontId="4" fillId="0" borderId="7" xfId="8" applyFont="1" applyBorder="1" applyAlignment="1">
      <alignment horizontal="left" vertical="top" wrapText="1"/>
    </xf>
    <xf numFmtId="0" fontId="4" fillId="0" borderId="8" xfId="8" applyFont="1" applyBorder="1" applyAlignment="1">
      <alignment horizontal="left" vertical="top" wrapText="1"/>
    </xf>
    <xf numFmtId="0" fontId="4" fillId="4" borderId="25" xfId="8" applyFont="1" applyFill="1" applyBorder="1" applyAlignment="1">
      <alignment horizontal="center" vertical="center" wrapText="1"/>
    </xf>
    <xf numFmtId="0" fontId="4" fillId="4" borderId="14" xfId="8" applyFont="1" applyFill="1" applyBorder="1" applyAlignment="1">
      <alignment horizontal="center" vertical="center" wrapText="1"/>
    </xf>
    <xf numFmtId="0" fontId="4" fillId="4" borderId="2" xfId="8" applyFont="1" applyFill="1" applyBorder="1" applyAlignment="1">
      <alignment horizontal="center" vertical="center" wrapText="1"/>
    </xf>
    <xf numFmtId="0" fontId="4" fillId="0" borderId="15" xfId="8" applyFont="1" applyBorder="1" applyAlignment="1">
      <alignment horizontal="center" vertical="center" wrapText="1"/>
    </xf>
    <xf numFmtId="0" fontId="4" fillId="0" borderId="17" xfId="8" applyFont="1" applyBorder="1" applyAlignment="1">
      <alignment horizontal="center" vertical="center" wrapText="1"/>
    </xf>
    <xf numFmtId="0" fontId="4" fillId="0" borderId="16" xfId="8" applyFont="1" applyBorder="1" applyAlignment="1">
      <alignment horizontal="center" vertical="center" wrapText="1"/>
    </xf>
    <xf numFmtId="0" fontId="4" fillId="0" borderId="13" xfId="11" applyFont="1" applyBorder="1" applyAlignment="1">
      <alignment horizontal="center" vertical="center" wrapText="1"/>
    </xf>
    <xf numFmtId="0" fontId="4" fillId="0" borderId="5" xfId="8" applyFont="1" applyBorder="1" applyAlignment="1">
      <alignment horizontal="left" vertical="center" wrapText="1"/>
    </xf>
    <xf numFmtId="0" fontId="4" fillId="0" borderId="10" xfId="8" applyFont="1" applyBorder="1" applyAlignment="1">
      <alignment horizontal="left" vertical="center" wrapText="1"/>
    </xf>
    <xf numFmtId="0" fontId="5" fillId="0" borderId="24" xfId="8" applyFont="1" applyBorder="1" applyAlignment="1">
      <alignment horizontal="center" vertical="center" textRotation="255" wrapText="1"/>
    </xf>
    <xf numFmtId="0" fontId="5" fillId="0" borderId="13" xfId="8" applyFont="1" applyBorder="1" applyAlignment="1">
      <alignment horizontal="center" vertical="center" textRotation="255" wrapText="1"/>
    </xf>
    <xf numFmtId="0" fontId="4" fillId="0" borderId="22" xfId="8" applyFont="1" applyBorder="1" applyAlignment="1">
      <alignment horizontal="center" vertical="center" wrapText="1"/>
    </xf>
    <xf numFmtId="0" fontId="5" fillId="0" borderId="6" xfId="8" applyFont="1" applyBorder="1" applyAlignment="1">
      <alignment horizontal="center" vertical="center" wrapText="1"/>
    </xf>
    <xf numFmtId="0" fontId="5" fillId="0" borderId="7" xfId="8" applyFont="1" applyBorder="1" applyAlignment="1">
      <alignment horizontal="center" vertical="center" wrapText="1"/>
    </xf>
    <xf numFmtId="0" fontId="5" fillId="0" borderId="8" xfId="8" applyFont="1" applyBorder="1" applyAlignment="1">
      <alignment horizontal="center" vertical="center" wrapText="1"/>
    </xf>
    <xf numFmtId="0" fontId="4" fillId="0" borderId="12" xfId="8" applyFont="1" applyBorder="1" applyAlignment="1">
      <alignment horizontal="center" vertical="center" wrapText="1"/>
    </xf>
    <xf numFmtId="0" fontId="4" fillId="4" borderId="2" xfId="8" applyFont="1" applyFill="1" applyBorder="1" applyAlignment="1">
      <alignment horizontal="center" wrapText="1"/>
    </xf>
    <xf numFmtId="0" fontId="4" fillId="4" borderId="10" xfId="8" applyFont="1" applyFill="1" applyBorder="1" applyAlignment="1">
      <alignment horizontal="center" wrapText="1"/>
    </xf>
    <xf numFmtId="0" fontId="4" fillId="0" borderId="2" xfId="8" applyFont="1" applyBorder="1" applyAlignment="1">
      <alignment horizontal="center" wrapText="1"/>
    </xf>
    <xf numFmtId="0" fontId="4" fillId="0" borderId="10" xfId="8" applyFont="1" applyBorder="1" applyAlignment="1">
      <alignment horizontal="center" wrapText="1"/>
    </xf>
    <xf numFmtId="0" fontId="4" fillId="0" borderId="1" xfId="8" applyFont="1" applyBorder="1" applyAlignment="1">
      <alignment horizontal="center" vertical="center" wrapText="1"/>
    </xf>
    <xf numFmtId="0" fontId="0" fillId="0" borderId="2" xfId="8" applyFont="1" applyBorder="1" applyAlignment="1">
      <alignment horizontal="center" vertical="center" wrapText="1"/>
    </xf>
    <xf numFmtId="0" fontId="0" fillId="0" borderId="10" xfId="8" applyFont="1" applyBorder="1" applyAlignment="1">
      <alignment horizontal="center" vertical="center" wrapText="1"/>
    </xf>
    <xf numFmtId="0" fontId="4" fillId="0" borderId="4" xfId="8" applyFont="1" applyBorder="1" applyAlignment="1">
      <alignment horizontal="left" vertical="top" wrapText="1"/>
    </xf>
    <xf numFmtId="0" fontId="4" fillId="0" borderId="14" xfId="8" applyFont="1" applyBorder="1" applyAlignment="1">
      <alignment horizontal="left" vertical="top" wrapText="1"/>
    </xf>
    <xf numFmtId="0" fontId="9" fillId="3" borderId="17" xfId="13" applyFont="1" applyFill="1" applyBorder="1" applyAlignment="1">
      <alignment horizontal="center" vertical="center"/>
    </xf>
    <xf numFmtId="0" fontId="9" fillId="3" borderId="0" xfId="13" applyFont="1" applyFill="1" applyAlignment="1">
      <alignment horizontal="center" vertical="center"/>
    </xf>
    <xf numFmtId="0" fontId="22" fillId="0" borderId="6" xfId="13" applyFont="1" applyBorder="1" applyAlignment="1">
      <alignment horizontal="center" vertical="center"/>
    </xf>
    <xf numFmtId="0" fontId="22" fillId="0" borderId="8" xfId="13" applyFont="1" applyBorder="1" applyAlignment="1">
      <alignment horizontal="center" vertical="center"/>
    </xf>
    <xf numFmtId="0" fontId="14" fillId="0" borderId="2" xfId="13" applyFont="1" applyBorder="1" applyAlignment="1">
      <alignment horizontal="center" vertical="center" textRotation="255" wrapText="1"/>
    </xf>
    <xf numFmtId="0" fontId="14" fillId="0" borderId="5" xfId="13" applyFont="1" applyBorder="1" applyAlignment="1">
      <alignment horizontal="center" vertical="center" textRotation="255" wrapText="1"/>
    </xf>
    <xf numFmtId="0" fontId="22" fillId="0" borderId="7" xfId="13" applyFont="1" applyBorder="1" applyAlignment="1">
      <alignment horizontal="center" vertical="center"/>
    </xf>
    <xf numFmtId="0" fontId="23" fillId="0" borderId="6" xfId="13" applyFont="1" applyBorder="1" applyAlignment="1">
      <alignment horizontal="center" vertical="center" wrapText="1"/>
    </xf>
    <xf numFmtId="0" fontId="23" fillId="0" borderId="7" xfId="13" applyFont="1" applyBorder="1" applyAlignment="1">
      <alignment horizontal="center" vertical="center" wrapText="1"/>
    </xf>
    <xf numFmtId="0" fontId="23" fillId="0" borderId="8" xfId="13" applyFont="1" applyBorder="1" applyAlignment="1">
      <alignment horizontal="center" vertical="center" wrapText="1"/>
    </xf>
    <xf numFmtId="0" fontId="23" fillId="0" borderId="6" xfId="13" applyFont="1" applyBorder="1" applyAlignment="1">
      <alignment horizontal="left" vertical="center" wrapText="1"/>
    </xf>
    <xf numFmtId="0" fontId="23" fillId="0" borderId="7" xfId="13" applyFont="1" applyBorder="1" applyAlignment="1">
      <alignment horizontal="left" vertical="center" wrapText="1"/>
    </xf>
    <xf numFmtId="0" fontId="23" fillId="0" borderId="8" xfId="13" applyFont="1" applyBorder="1" applyAlignment="1">
      <alignment horizontal="left" vertical="center" wrapText="1"/>
    </xf>
    <xf numFmtId="0" fontId="14" fillId="0" borderId="12" xfId="13" applyFont="1" applyBorder="1" applyAlignment="1">
      <alignment horizontal="center" vertical="center" textRotation="255" wrapText="1"/>
    </xf>
    <xf numFmtId="0" fontId="22" fillId="0" borderId="6" xfId="13" applyFont="1" applyBorder="1" applyAlignment="1">
      <alignment horizontal="center" vertical="center" wrapText="1"/>
    </xf>
    <xf numFmtId="0" fontId="22" fillId="0" borderId="7" xfId="13" applyFont="1" applyBorder="1" applyAlignment="1">
      <alignment horizontal="center" vertical="center" wrapText="1"/>
    </xf>
    <xf numFmtId="0" fontId="22" fillId="0" borderId="8" xfId="13" applyFont="1" applyBorder="1" applyAlignment="1">
      <alignment horizontal="center" vertical="center" wrapText="1"/>
    </xf>
    <xf numFmtId="0" fontId="14" fillId="0" borderId="2" xfId="13" applyFont="1" applyBorder="1" applyAlignment="1">
      <alignment horizontal="center" vertical="center" wrapText="1"/>
    </xf>
    <xf numFmtId="0" fontId="14" fillId="0" borderId="5" xfId="13" applyFont="1" applyBorder="1" applyAlignment="1">
      <alignment horizontal="center" vertical="center" wrapText="1"/>
    </xf>
    <xf numFmtId="0" fontId="14" fillId="0" borderId="12" xfId="13" applyFont="1" applyBorder="1" applyAlignment="1">
      <alignment horizontal="center" vertical="center" wrapText="1"/>
    </xf>
    <xf numFmtId="0" fontId="22" fillId="0" borderId="3" xfId="13" applyFont="1" applyBorder="1" applyAlignment="1">
      <alignment horizontal="center" vertical="center" wrapText="1"/>
    </xf>
    <xf numFmtId="0" fontId="22" fillId="0" borderId="9" xfId="13" applyFont="1" applyBorder="1" applyAlignment="1">
      <alignment horizontal="center" vertical="center" wrapText="1"/>
    </xf>
    <xf numFmtId="0" fontId="22" fillId="0" borderId="4" xfId="13" applyFont="1" applyBorder="1" applyAlignment="1">
      <alignment horizontal="center" vertical="center" wrapText="1"/>
    </xf>
    <xf numFmtId="0" fontId="23" fillId="0" borderId="3" xfId="13" applyFont="1" applyBorder="1" applyAlignment="1">
      <alignment horizontal="left" vertical="center" wrapText="1"/>
    </xf>
    <xf numFmtId="0" fontId="23" fillId="0" borderId="9" xfId="13" applyFont="1" applyBorder="1" applyAlignment="1">
      <alignment horizontal="left" vertical="center" wrapText="1"/>
    </xf>
    <xf numFmtId="0" fontId="23" fillId="0" borderId="4" xfId="13" applyFont="1" applyBorder="1" applyAlignment="1">
      <alignment horizontal="left" vertical="center" wrapText="1"/>
    </xf>
    <xf numFmtId="0" fontId="15" fillId="0" borderId="6" xfId="13" applyFont="1" applyBorder="1" applyAlignment="1">
      <alignment horizontal="left" vertical="center" wrapText="1"/>
    </xf>
    <xf numFmtId="0" fontId="15" fillId="0" borderId="7" xfId="13" applyFont="1" applyBorder="1" applyAlignment="1">
      <alignment horizontal="left" vertical="center" wrapText="1"/>
    </xf>
    <xf numFmtId="0" fontId="15" fillId="0" borderId="8" xfId="13" applyFont="1" applyBorder="1" applyAlignment="1">
      <alignment horizontal="left" vertical="center" wrapText="1"/>
    </xf>
    <xf numFmtId="0" fontId="14" fillId="0" borderId="5" xfId="13" applyFont="1" applyBorder="1" applyAlignment="1">
      <alignment horizontal="center" vertical="center" textRotation="255"/>
    </xf>
    <xf numFmtId="0" fontId="14" fillId="0" borderId="1" xfId="13" applyFont="1" applyBorder="1" applyAlignment="1">
      <alignment horizontal="center" vertical="center" wrapText="1"/>
    </xf>
    <xf numFmtId="0" fontId="15" fillId="0" borderId="3" xfId="13" applyFont="1" applyBorder="1" applyAlignment="1">
      <alignment horizontal="left" vertical="center" wrapText="1"/>
    </xf>
    <xf numFmtId="0" fontId="15" fillId="0" borderId="9" xfId="13" applyFont="1" applyBorder="1" applyAlignment="1">
      <alignment horizontal="left" vertical="center" wrapText="1"/>
    </xf>
    <xf numFmtId="0" fontId="15" fillId="0" borderId="4" xfId="13" applyFont="1" applyBorder="1" applyAlignment="1">
      <alignment horizontal="left" vertical="center" wrapText="1"/>
    </xf>
    <xf numFmtId="0" fontId="14" fillId="0" borderId="3" xfId="13" applyFont="1" applyBorder="1" applyAlignment="1">
      <alignment horizontal="center" vertical="center" wrapText="1"/>
    </xf>
    <xf numFmtId="0" fontId="14" fillId="0" borderId="9" xfId="13" applyFont="1" applyBorder="1" applyAlignment="1">
      <alignment horizontal="center" vertical="center" wrapText="1"/>
    </xf>
    <xf numFmtId="0" fontId="14" fillId="0" borderId="4" xfId="13"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0" xfId="0" applyFont="1" applyFill="1" applyBorder="1" applyAlignment="1">
      <alignment horizontal="center" vertical="center" wrapText="1"/>
    </xf>
  </cellXfs>
  <cellStyles count="14">
    <cellStyle name="パーセント 2 2" xfId="5" xr:uid="{24E236D7-8A5C-41C6-99CC-8BB77A7DBFCE}"/>
    <cellStyle name="桁区切り" xfId="1" builtinId="6"/>
    <cellStyle name="桁区切り 2" xfId="3" xr:uid="{96D34775-E992-4D0D-A9BE-B36CB0003867}"/>
    <cellStyle name="桁区切り 3" xfId="6" xr:uid="{C5057C6C-E349-4A0F-9E0D-0F6C8EE72A31}"/>
    <cellStyle name="桁区切り 4" xfId="12" xr:uid="{0C5D505F-C377-4A4D-B63E-2F762EF61630}"/>
    <cellStyle name="桁区切り 5" xfId="9" xr:uid="{0A9700A9-D8A2-4046-941E-84E8FFFED8D9}"/>
    <cellStyle name="標準" xfId="0" builtinId="0"/>
    <cellStyle name="標準 2" xfId="2" xr:uid="{87E3513C-607C-4765-A2AE-A359F6D8F44B}"/>
    <cellStyle name="標準 2 4" xfId="13" xr:uid="{72777308-F912-4B02-99B9-0561227439CF}"/>
    <cellStyle name="標準 2 5" xfId="7" xr:uid="{F490AD60-BC58-4ED5-887E-222C6F048A97}"/>
    <cellStyle name="標準 3" xfId="11" xr:uid="{4B787A2D-B1EC-4ACF-9404-7BD5CB8437A1}"/>
    <cellStyle name="標準 3 2" xfId="4" xr:uid="{2853C480-AE87-479B-9101-EB89A87FC390}"/>
    <cellStyle name="標準 5" xfId="10" xr:uid="{ED8D6FA3-C47E-4BA0-83D3-7849B7C19CE4}"/>
    <cellStyle name="標準 7" xfId="8" xr:uid="{F232B5E1-C48E-4D0B-8B4C-4B0F96E4CEEF}"/>
  </cellStyles>
  <dxfs count="3">
    <dxf>
      <font>
        <color rgb="FFFF0000"/>
      </font>
      <fill>
        <patternFill patternType="solid">
          <bgColor theme="7" tint="0.39994506668294322"/>
        </patternFill>
      </fill>
    </dxf>
    <dxf>
      <font>
        <color auto="1"/>
      </font>
      <fill>
        <patternFill>
          <bgColor theme="2" tint="-9.9948118533890809E-2"/>
        </patternFill>
      </fill>
    </dxf>
    <dxf>
      <font>
        <color rgb="FF9C0006"/>
      </font>
      <fill>
        <patternFill>
          <bgColor rgb="FFFFC7CE"/>
        </patternFill>
      </fill>
    </dxf>
  </dxfs>
  <tableStyles count="0" defaultTableStyle="TableStyleMedium2" defaultPivotStyle="PivotStyleLight16"/>
  <colors>
    <mruColors>
      <color rgb="FFFF9999"/>
      <color rgb="FFFF99FF"/>
      <color rgb="FFFFC7CE"/>
      <color rgb="FFFF66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16</xdr:col>
      <xdr:colOff>145521</xdr:colOff>
      <xdr:row>5</xdr:row>
      <xdr:rowOff>2024063</xdr:rowOff>
    </xdr:from>
    <xdr:ext cx="3637644" cy="1380673"/>
    <xdr:sp macro="" textlink="">
      <xdr:nvSpPr>
        <xdr:cNvPr id="3" name="テキスト ボックス 1">
          <a:extLst>
            <a:ext uri="{FF2B5EF4-FFF2-40B4-BE49-F238E27FC236}">
              <a16:creationId xmlns:a16="http://schemas.microsoft.com/office/drawing/2014/main" id="{6180196A-FBD8-4779-BC01-DFE4C5741527}"/>
            </a:ext>
          </a:extLst>
        </xdr:cNvPr>
        <xdr:cNvSpPr txBox="1"/>
      </xdr:nvSpPr>
      <xdr:spPr>
        <a:xfrm>
          <a:off x="11430000" y="4273021"/>
          <a:ext cx="3637644" cy="1380673"/>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3600">
              <a:solidFill>
                <a:srgbClr val="00B0F0"/>
              </a:solidFill>
            </a:rPr>
            <a:t>記　入　例</a:t>
          </a:r>
          <a:endParaRPr kumimoji="1" lang="en-US" altLang="ja-JP" sz="3600">
            <a:solidFill>
              <a:srgbClr val="00B0F0"/>
            </a:solidFill>
          </a:endParaRPr>
        </a:p>
        <a:p>
          <a:pPr algn="ctr"/>
          <a:r>
            <a:rPr kumimoji="1" lang="ja-JP" altLang="en-US" sz="1800" b="1" u="sng">
              <a:solidFill>
                <a:srgbClr val="FF0000"/>
              </a:solidFill>
            </a:rPr>
            <a:t>（提出時は削除してください）</a:t>
          </a:r>
          <a:endParaRPr kumimoji="1" lang="ja-JP" altLang="en-US" sz="1200" b="1" u="sng">
            <a:solidFill>
              <a:srgbClr val="FF0000"/>
            </a:solidFill>
          </a:endParaRP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03777-5DB8-46E6-A0D4-2196C2A20A73}">
  <sheetPr>
    <pageSetUpPr fitToPage="1"/>
  </sheetPr>
  <dimension ref="A1:CG38"/>
  <sheetViews>
    <sheetView showGridLines="0" tabSelected="1" view="pageBreakPreview" topLeftCell="AS1" zoomScale="72" zoomScaleNormal="30" zoomScaleSheetLayoutView="85" workbookViewId="0">
      <pane ySplit="6" topLeftCell="A7" activePane="bottomLeft" state="frozen"/>
      <selection activeCell="AO1" sqref="AO1"/>
      <selection pane="bottomLeft" activeCell="BY10" sqref="BY10"/>
    </sheetView>
  </sheetViews>
  <sheetFormatPr defaultColWidth="8.125" defaultRowHeight="18.75" x14ac:dyDescent="0.4"/>
  <cols>
    <col min="1" max="1" width="8.25" style="14" customWidth="1"/>
    <col min="2" max="3" width="9.75" style="14" customWidth="1"/>
    <col min="4" max="4" width="6.625" style="14" customWidth="1"/>
    <col min="5" max="6" width="5.625" style="14" customWidth="1"/>
    <col min="7" max="7" width="10.125" style="14" customWidth="1"/>
    <col min="8" max="9" width="11.625" style="14" customWidth="1"/>
    <col min="10" max="10" width="14.5" style="14" customWidth="1"/>
    <col min="11" max="12" width="11.625" style="14" customWidth="1"/>
    <col min="13" max="13" width="7.125" style="14" customWidth="1"/>
    <col min="14" max="14" width="10.125" style="14" customWidth="1"/>
    <col min="15" max="15" width="6.125" style="14" customWidth="1"/>
    <col min="16" max="16" width="4.25" style="14" customWidth="1"/>
    <col min="17" max="17" width="6.125" style="14" customWidth="1"/>
    <col min="18" max="18" width="8.625" style="14" customWidth="1"/>
    <col min="19" max="24" width="7.25" style="14" customWidth="1"/>
    <col min="25" max="25" width="8.75" style="14" customWidth="1"/>
    <col min="26" max="26" width="8.625" style="14" customWidth="1"/>
    <col min="27" max="32" width="8.75" style="14" customWidth="1"/>
    <col min="33" max="33" width="18.75" style="14" customWidth="1"/>
    <col min="34" max="37" width="17.25" style="14" customWidth="1"/>
    <col min="38" max="43" width="17.375" style="14" customWidth="1"/>
    <col min="44" max="44" width="7.25" style="14" customWidth="1"/>
    <col min="45" max="45" width="15.625" style="14" customWidth="1"/>
    <col min="46" max="46" width="16.75" style="14" customWidth="1"/>
    <col min="47" max="47" width="14.125" style="14" customWidth="1"/>
    <col min="48" max="48" width="14.75" style="14" customWidth="1"/>
    <col min="49" max="52" width="8.375" style="14" customWidth="1"/>
    <col min="53" max="53" width="7.25" style="14" customWidth="1"/>
    <col min="54" max="54" width="12.625" style="14" customWidth="1"/>
    <col min="55" max="55" width="6.625" style="17" customWidth="1"/>
    <col min="56" max="56" width="12.625" style="14" customWidth="1"/>
    <col min="57" max="57" width="6.625" style="14" customWidth="1"/>
    <col min="58" max="58" width="17.375" style="14" customWidth="1"/>
    <col min="59" max="61" width="11.125" style="14" customWidth="1"/>
    <col min="62" max="62" width="12.625" style="14" customWidth="1"/>
    <col min="63" max="63" width="8.125" style="14" customWidth="1"/>
    <col min="64" max="64" width="9.75" style="14" customWidth="1"/>
    <col min="65" max="65" width="8.125" style="14" customWidth="1"/>
    <col min="66" max="66" width="23.5" style="14" customWidth="1"/>
    <col min="67" max="69" width="12.625" style="14" customWidth="1"/>
    <col min="70" max="70" width="11.75" style="14" customWidth="1"/>
    <col min="71" max="71" width="18.875" style="14" customWidth="1"/>
    <col min="72" max="72" width="12.75" style="14" customWidth="1"/>
    <col min="73" max="73" width="14.625" style="14" customWidth="1"/>
    <col min="74" max="74" width="15.625" style="14" customWidth="1"/>
    <col min="75" max="75" width="12.75" style="14" customWidth="1"/>
    <col min="76" max="76" width="10.625" style="14" customWidth="1"/>
    <col min="77" max="78" width="7.75" style="14" customWidth="1"/>
    <col min="79" max="79" width="6.625" style="14" customWidth="1"/>
    <col min="80" max="80" width="12.625" style="14" customWidth="1"/>
    <col min="81" max="81" width="6.625" style="14" customWidth="1"/>
    <col min="82" max="82" width="12.625" style="14" customWidth="1"/>
    <col min="83" max="83" width="7.5" style="14" customWidth="1"/>
    <col min="84" max="84" width="8.75" style="14" customWidth="1"/>
    <col min="85" max="85" width="10" style="14" customWidth="1"/>
    <col min="86" max="16384" width="8.125" style="14"/>
  </cols>
  <sheetData>
    <row r="1" spans="1:85" ht="25.9" customHeight="1" x14ac:dyDescent="0.4">
      <c r="B1" s="102" t="s">
        <v>248</v>
      </c>
      <c r="C1" s="13"/>
      <c r="D1" s="13"/>
      <c r="AT1" s="15"/>
      <c r="BB1" s="16"/>
      <c r="BS1" s="18"/>
      <c r="BT1" s="18"/>
      <c r="CG1" s="19"/>
    </row>
    <row r="2" spans="1:85" ht="25.5" x14ac:dyDescent="0.4">
      <c r="B2" s="20" t="s">
        <v>269</v>
      </c>
      <c r="BB2" s="16"/>
      <c r="BS2" s="18"/>
      <c r="BT2" s="18"/>
      <c r="BU2" s="17"/>
      <c r="CG2" s="21"/>
    </row>
    <row r="3" spans="1:85" s="17" customFormat="1" ht="24" x14ac:dyDescent="0.4">
      <c r="B3" s="195" t="s">
        <v>215</v>
      </c>
      <c r="C3" s="23"/>
      <c r="D3" s="23" t="s">
        <v>243</v>
      </c>
      <c r="E3" s="23"/>
      <c r="F3" s="23" t="s">
        <v>216</v>
      </c>
      <c r="G3" s="23"/>
      <c r="H3" s="23"/>
      <c r="I3" s="23"/>
      <c r="J3" s="23"/>
      <c r="K3" s="23"/>
      <c r="L3" s="23"/>
      <c r="M3" s="196"/>
      <c r="N3" s="24" t="s">
        <v>217</v>
      </c>
      <c r="O3" s="196"/>
      <c r="P3" s="196"/>
      <c r="Q3" s="23"/>
      <c r="R3" s="23"/>
      <c r="S3" s="23"/>
      <c r="T3" s="23"/>
      <c r="U3" s="23"/>
      <c r="V3" s="24"/>
      <c r="W3" s="24"/>
      <c r="X3" s="196"/>
      <c r="Y3" s="23"/>
      <c r="Z3" s="23"/>
      <c r="AA3" s="23"/>
      <c r="AB3" s="23"/>
      <c r="AC3" s="23"/>
      <c r="AD3" s="23"/>
      <c r="AE3" s="23"/>
      <c r="AF3" s="23"/>
      <c r="AG3" s="23"/>
      <c r="AH3" s="23"/>
      <c r="AI3" s="23"/>
      <c r="AJ3" s="23"/>
      <c r="AK3" s="23"/>
      <c r="AL3" s="23"/>
      <c r="AM3" s="23"/>
      <c r="AN3" s="23"/>
      <c r="AO3" s="23"/>
      <c r="AP3" s="23"/>
      <c r="AQ3" s="23"/>
      <c r="AR3" s="23" t="s">
        <v>219</v>
      </c>
      <c r="AS3" s="23"/>
      <c r="AT3" s="23"/>
      <c r="AU3" s="23"/>
      <c r="AV3" s="23"/>
      <c r="AW3" s="23"/>
      <c r="AX3" s="23"/>
      <c r="AY3" s="23"/>
      <c r="AZ3" s="23"/>
      <c r="BA3" s="23"/>
      <c r="BB3" s="24"/>
      <c r="BC3" s="23"/>
      <c r="BD3" s="23"/>
      <c r="BE3" s="23"/>
      <c r="BF3" s="23"/>
      <c r="BG3" s="23"/>
      <c r="BH3" s="23"/>
      <c r="BI3" s="23"/>
      <c r="BJ3" s="25"/>
      <c r="BK3" s="25"/>
      <c r="BL3" s="25"/>
      <c r="BM3" s="25"/>
      <c r="BN3" s="23"/>
      <c r="BO3" s="23"/>
      <c r="BP3" s="23"/>
      <c r="BQ3" s="23"/>
      <c r="BR3" s="23" t="s">
        <v>263</v>
      </c>
      <c r="BS3" s="23"/>
      <c r="BT3" s="23"/>
      <c r="BU3" s="23" t="s">
        <v>264</v>
      </c>
      <c r="BV3" s="23"/>
      <c r="BW3" s="23" t="s">
        <v>264</v>
      </c>
      <c r="BX3" s="23"/>
      <c r="BY3" s="23"/>
      <c r="BZ3" s="23"/>
      <c r="CA3" s="23"/>
      <c r="CB3" s="23"/>
      <c r="CC3" s="23"/>
      <c r="CD3" s="23"/>
      <c r="CE3" s="23"/>
      <c r="CF3" s="213" t="s">
        <v>241</v>
      </c>
    </row>
    <row r="4" spans="1:85" s="27" customFormat="1" ht="38.450000000000003" customHeight="1" x14ac:dyDescent="0.4">
      <c r="B4" s="233" t="s">
        <v>0</v>
      </c>
      <c r="C4" s="233" t="s">
        <v>1</v>
      </c>
      <c r="D4" s="233" t="s">
        <v>242</v>
      </c>
      <c r="E4" s="236" t="s">
        <v>2</v>
      </c>
      <c r="F4" s="242" t="s">
        <v>3</v>
      </c>
      <c r="G4" s="239" t="s">
        <v>4</v>
      </c>
      <c r="H4" s="236" t="s">
        <v>5</v>
      </c>
      <c r="I4" s="332" t="s">
        <v>256</v>
      </c>
      <c r="J4" s="230" t="s">
        <v>6</v>
      </c>
      <c r="K4" s="249" t="s">
        <v>7</v>
      </c>
      <c r="L4" s="250"/>
      <c r="M4" s="257" t="s">
        <v>8</v>
      </c>
      <c r="N4" s="254"/>
      <c r="O4" s="254"/>
      <c r="P4" s="256"/>
      <c r="Q4" s="251" t="s">
        <v>9</v>
      </c>
      <c r="R4" s="254" t="s">
        <v>10</v>
      </c>
      <c r="S4" s="255"/>
      <c r="T4" s="255"/>
      <c r="U4" s="255"/>
      <c r="V4" s="255"/>
      <c r="W4" s="255"/>
      <c r="X4" s="256"/>
      <c r="Y4" s="257" t="s">
        <v>11</v>
      </c>
      <c r="Z4" s="254"/>
      <c r="AA4" s="254"/>
      <c r="AB4" s="254"/>
      <c r="AC4" s="254"/>
      <c r="AD4" s="254"/>
      <c r="AE4" s="254"/>
      <c r="AF4" s="256"/>
      <c r="AG4" s="233" t="s">
        <v>12</v>
      </c>
      <c r="AH4" s="26" t="s">
        <v>13</v>
      </c>
      <c r="AI4" s="257" t="s">
        <v>14</v>
      </c>
      <c r="AJ4" s="254"/>
      <c r="AK4" s="254"/>
      <c r="AL4" s="254"/>
      <c r="AM4" s="254"/>
      <c r="AN4" s="254"/>
      <c r="AO4" s="254"/>
      <c r="AP4" s="254"/>
      <c r="AQ4" s="254"/>
      <c r="AR4" s="256"/>
      <c r="AS4" s="290" t="s">
        <v>15</v>
      </c>
      <c r="AT4" s="290"/>
      <c r="AU4" s="290"/>
      <c r="AV4" s="290"/>
      <c r="AW4" s="290"/>
      <c r="AX4" s="290"/>
      <c r="AY4" s="290"/>
      <c r="AZ4" s="290"/>
      <c r="BA4" s="251" t="s">
        <v>16</v>
      </c>
      <c r="BB4" s="272" t="s">
        <v>17</v>
      </c>
      <c r="BC4" s="236" t="s">
        <v>18</v>
      </c>
      <c r="BD4" s="255"/>
      <c r="BE4" s="236" t="s">
        <v>19</v>
      </c>
      <c r="BF4" s="255"/>
      <c r="BG4" s="239"/>
      <c r="BH4" s="255" t="s">
        <v>260</v>
      </c>
      <c r="BI4" s="239"/>
      <c r="BJ4" s="239" t="s">
        <v>20</v>
      </c>
      <c r="BK4" s="233" t="s">
        <v>21</v>
      </c>
      <c r="BL4" s="233" t="s">
        <v>22</v>
      </c>
      <c r="BM4" s="233" t="s">
        <v>23</v>
      </c>
      <c r="BN4" s="233" t="s">
        <v>24</v>
      </c>
      <c r="BO4" s="257" t="s">
        <v>25</v>
      </c>
      <c r="BP4" s="254"/>
      <c r="BQ4" s="256"/>
      <c r="BR4" s="257" t="s">
        <v>26</v>
      </c>
      <c r="BS4" s="254"/>
      <c r="BT4" s="254"/>
      <c r="BU4" s="254"/>
      <c r="BV4" s="254"/>
      <c r="BW4" s="254"/>
      <c r="BX4" s="254"/>
      <c r="BY4" s="256"/>
      <c r="BZ4" s="257" t="s">
        <v>27</v>
      </c>
      <c r="CA4" s="254"/>
      <c r="CB4" s="254"/>
      <c r="CC4" s="254"/>
      <c r="CD4" s="254"/>
      <c r="CE4" s="256"/>
      <c r="CF4" s="233" t="s">
        <v>28</v>
      </c>
    </row>
    <row r="5" spans="1:85" s="27" customFormat="1" ht="64.900000000000006" customHeight="1" x14ac:dyDescent="0.4">
      <c r="B5" s="234"/>
      <c r="C5" s="234"/>
      <c r="D5" s="234"/>
      <c r="E5" s="237"/>
      <c r="F5" s="243"/>
      <c r="G5" s="240"/>
      <c r="H5" s="237"/>
      <c r="I5" s="333"/>
      <c r="J5" s="231"/>
      <c r="K5" s="249" t="s">
        <v>29</v>
      </c>
      <c r="L5" s="104"/>
      <c r="M5" s="277" t="s">
        <v>30</v>
      </c>
      <c r="N5" s="291" t="s">
        <v>226</v>
      </c>
      <c r="O5" s="279" t="s">
        <v>31</v>
      </c>
      <c r="P5" s="279" t="s">
        <v>32</v>
      </c>
      <c r="Q5" s="252"/>
      <c r="R5" s="274" t="s">
        <v>33</v>
      </c>
      <c r="S5" s="282" t="s">
        <v>34</v>
      </c>
      <c r="T5" s="283"/>
      <c r="U5" s="283"/>
      <c r="V5" s="284"/>
      <c r="W5" s="282" t="s">
        <v>35</v>
      </c>
      <c r="X5" s="284"/>
      <c r="Y5" s="262" t="s">
        <v>36</v>
      </c>
      <c r="Z5" s="264" t="s">
        <v>37</v>
      </c>
      <c r="AA5" s="266" t="s">
        <v>38</v>
      </c>
      <c r="AB5" s="267" t="s">
        <v>39</v>
      </c>
      <c r="AC5" s="268"/>
      <c r="AD5" s="269"/>
      <c r="AE5" s="258" t="s">
        <v>40</v>
      </c>
      <c r="AF5" s="260" t="s">
        <v>41</v>
      </c>
      <c r="AG5" s="240"/>
      <c r="AH5" s="277" t="s">
        <v>42</v>
      </c>
      <c r="AI5" s="92" t="s">
        <v>43</v>
      </c>
      <c r="AJ5" s="92" t="s">
        <v>44</v>
      </c>
      <c r="AK5" s="92" t="s">
        <v>45</v>
      </c>
      <c r="AL5" s="92" t="s">
        <v>46</v>
      </c>
      <c r="AM5" s="92" t="s">
        <v>47</v>
      </c>
      <c r="AN5" s="92" t="s">
        <v>48</v>
      </c>
      <c r="AO5" s="92" t="s">
        <v>49</v>
      </c>
      <c r="AP5" s="92" t="s">
        <v>50</v>
      </c>
      <c r="AQ5" s="92" t="s">
        <v>51</v>
      </c>
      <c r="AR5" s="272" t="s">
        <v>52</v>
      </c>
      <c r="AS5" s="29" t="s">
        <v>53</v>
      </c>
      <c r="AT5" s="29" t="s">
        <v>54</v>
      </c>
      <c r="AU5" s="29" t="s">
        <v>55</v>
      </c>
      <c r="AV5" s="28" t="s">
        <v>56</v>
      </c>
      <c r="AW5" s="293" t="s">
        <v>57</v>
      </c>
      <c r="AX5" s="245" t="s">
        <v>58</v>
      </c>
      <c r="AY5" s="245" t="s">
        <v>59</v>
      </c>
      <c r="AZ5" s="247" t="s">
        <v>60</v>
      </c>
      <c r="BA5" s="270"/>
      <c r="BB5" s="252"/>
      <c r="BC5" s="273"/>
      <c r="BD5" s="274"/>
      <c r="BE5" s="273"/>
      <c r="BF5" s="274"/>
      <c r="BG5" s="275"/>
      <c r="BH5" s="274"/>
      <c r="BI5" s="275"/>
      <c r="BJ5" s="240"/>
      <c r="BK5" s="234"/>
      <c r="BL5" s="234"/>
      <c r="BM5" s="234"/>
      <c r="BN5" s="285"/>
      <c r="BO5" s="233" t="s">
        <v>61</v>
      </c>
      <c r="BP5" s="233" t="s">
        <v>62</v>
      </c>
      <c r="BQ5" s="233" t="s">
        <v>63</v>
      </c>
      <c r="BR5" s="288" t="s">
        <v>253</v>
      </c>
      <c r="BS5" s="286" t="s">
        <v>250</v>
      </c>
      <c r="BT5" s="286" t="s">
        <v>251</v>
      </c>
      <c r="BU5" s="288" t="s">
        <v>64</v>
      </c>
      <c r="BV5" s="286" t="s">
        <v>65</v>
      </c>
      <c r="BW5" s="288" t="s">
        <v>252</v>
      </c>
      <c r="BX5" s="272" t="s">
        <v>268</v>
      </c>
      <c r="BY5" s="286" t="s">
        <v>66</v>
      </c>
      <c r="BZ5" s="233" t="s">
        <v>67</v>
      </c>
      <c r="CA5" s="257" t="s">
        <v>247</v>
      </c>
      <c r="CB5" s="256"/>
      <c r="CC5" s="257" t="s">
        <v>68</v>
      </c>
      <c r="CD5" s="254"/>
      <c r="CE5" s="256"/>
      <c r="CF5" s="234"/>
    </row>
    <row r="6" spans="1:85" s="27" customFormat="1" ht="291.75" customHeight="1" thickBot="1" x14ac:dyDescent="0.45">
      <c r="A6" s="221"/>
      <c r="B6" s="235"/>
      <c r="C6" s="235"/>
      <c r="D6" s="235"/>
      <c r="E6" s="238"/>
      <c r="F6" s="244"/>
      <c r="G6" s="241"/>
      <c r="H6" s="238"/>
      <c r="I6" s="334"/>
      <c r="J6" s="232"/>
      <c r="K6" s="276"/>
      <c r="L6" s="105" t="s">
        <v>69</v>
      </c>
      <c r="M6" s="278"/>
      <c r="N6" s="292"/>
      <c r="O6" s="280"/>
      <c r="P6" s="280"/>
      <c r="Q6" s="253"/>
      <c r="R6" s="281"/>
      <c r="S6" s="32" t="s">
        <v>70</v>
      </c>
      <c r="T6" s="32" t="s">
        <v>71</v>
      </c>
      <c r="U6" s="32" t="s">
        <v>72</v>
      </c>
      <c r="V6" s="33" t="s">
        <v>73</v>
      </c>
      <c r="W6" s="34" t="s">
        <v>74</v>
      </c>
      <c r="X6" s="34" t="s">
        <v>75</v>
      </c>
      <c r="Y6" s="263"/>
      <c r="Z6" s="265"/>
      <c r="AA6" s="246"/>
      <c r="AB6" s="35" t="s">
        <v>76</v>
      </c>
      <c r="AC6" s="35" t="s">
        <v>77</v>
      </c>
      <c r="AD6" s="36" t="s">
        <v>78</v>
      </c>
      <c r="AE6" s="259"/>
      <c r="AF6" s="261"/>
      <c r="AG6" s="241"/>
      <c r="AH6" s="278"/>
      <c r="AI6" s="94" t="s">
        <v>238</v>
      </c>
      <c r="AJ6" s="94" t="s">
        <v>239</v>
      </c>
      <c r="AK6" s="94" t="s">
        <v>240</v>
      </c>
      <c r="AL6" s="94" t="s">
        <v>239</v>
      </c>
      <c r="AM6" s="94" t="s">
        <v>79</v>
      </c>
      <c r="AN6" s="94" t="s">
        <v>80</v>
      </c>
      <c r="AO6" s="94" t="s">
        <v>81</v>
      </c>
      <c r="AP6" s="212" t="s">
        <v>82</v>
      </c>
      <c r="AQ6" s="212" t="s">
        <v>81</v>
      </c>
      <c r="AR6" s="253"/>
      <c r="AS6" s="94" t="s">
        <v>83</v>
      </c>
      <c r="AT6" s="94" t="s">
        <v>228</v>
      </c>
      <c r="AU6" s="95" t="s">
        <v>84</v>
      </c>
      <c r="AV6" s="96" t="s">
        <v>85</v>
      </c>
      <c r="AW6" s="294"/>
      <c r="AX6" s="246"/>
      <c r="AY6" s="246"/>
      <c r="AZ6" s="248"/>
      <c r="BA6" s="271"/>
      <c r="BB6" s="253"/>
      <c r="BC6" s="37" t="s">
        <v>86</v>
      </c>
      <c r="BD6" s="38" t="s">
        <v>87</v>
      </c>
      <c r="BE6" s="30" t="s">
        <v>86</v>
      </c>
      <c r="BF6" s="31" t="s">
        <v>87</v>
      </c>
      <c r="BG6" s="30" t="s">
        <v>237</v>
      </c>
      <c r="BH6" s="30" t="s">
        <v>261</v>
      </c>
      <c r="BI6" s="30" t="s">
        <v>262</v>
      </c>
      <c r="BJ6" s="235"/>
      <c r="BK6" s="235"/>
      <c r="BL6" s="235"/>
      <c r="BM6" s="235"/>
      <c r="BN6" s="39" t="s">
        <v>88</v>
      </c>
      <c r="BO6" s="235"/>
      <c r="BP6" s="235"/>
      <c r="BQ6" s="235"/>
      <c r="BR6" s="289"/>
      <c r="BS6" s="287"/>
      <c r="BT6" s="287"/>
      <c r="BU6" s="289"/>
      <c r="BV6" s="287"/>
      <c r="BW6" s="289"/>
      <c r="BX6" s="253"/>
      <c r="BY6" s="287"/>
      <c r="BZ6" s="235"/>
      <c r="CA6" s="37" t="s">
        <v>86</v>
      </c>
      <c r="CB6" s="40" t="s">
        <v>87</v>
      </c>
      <c r="CC6" s="37" t="s">
        <v>86</v>
      </c>
      <c r="CD6" s="40" t="s">
        <v>89</v>
      </c>
      <c r="CE6" s="37" t="s">
        <v>90</v>
      </c>
      <c r="CF6" s="235"/>
    </row>
    <row r="7" spans="1:85" ht="29.25" customHeight="1" thickTop="1" x14ac:dyDescent="0.4">
      <c r="A7" s="222"/>
      <c r="B7" s="217" t="s">
        <v>91</v>
      </c>
      <c r="C7" s="140" t="s">
        <v>92</v>
      </c>
      <c r="D7" s="141"/>
      <c r="E7" s="141"/>
      <c r="F7" s="142" t="s">
        <v>93</v>
      </c>
      <c r="G7" s="143" t="s">
        <v>94</v>
      </c>
      <c r="H7" s="144" t="str">
        <f>IF(E7="","-","")</f>
        <v>-</v>
      </c>
      <c r="I7" s="145" t="s">
        <v>258</v>
      </c>
      <c r="J7" s="145" t="s">
        <v>95</v>
      </c>
      <c r="K7" s="3">
        <v>4000000</v>
      </c>
      <c r="L7" s="3">
        <v>3500000</v>
      </c>
      <c r="M7" s="145">
        <v>53</v>
      </c>
      <c r="N7" s="145" t="s">
        <v>227</v>
      </c>
      <c r="O7" s="146" t="s">
        <v>96</v>
      </c>
      <c r="P7" s="147">
        <v>7</v>
      </c>
      <c r="Q7" s="148" t="str">
        <f t="shared" ref="Q7:Q23" si="0">IF(G7="","",IF(AND(G7&lt;&gt;"",(COUNTIF(S7:AF7,"○")+COUNTIF(S7:AF7,"該当なし"))=7),"○","×"))</f>
        <v>○</v>
      </c>
      <c r="R7" s="140" t="s">
        <v>97</v>
      </c>
      <c r="S7" s="140"/>
      <c r="T7" s="140" t="s">
        <v>98</v>
      </c>
      <c r="U7" s="140"/>
      <c r="V7" s="149"/>
      <c r="W7" s="149" t="s">
        <v>98</v>
      </c>
      <c r="X7" s="149"/>
      <c r="Y7" s="149" t="s">
        <v>98</v>
      </c>
      <c r="Z7" s="149" t="s">
        <v>98</v>
      </c>
      <c r="AA7" s="149" t="s">
        <v>99</v>
      </c>
      <c r="AB7" s="149"/>
      <c r="AC7" s="149" t="s">
        <v>98</v>
      </c>
      <c r="AD7" s="149"/>
      <c r="AE7" s="149" t="s">
        <v>98</v>
      </c>
      <c r="AF7" s="150" t="s">
        <v>98</v>
      </c>
      <c r="AG7" s="151"/>
      <c r="AH7" s="149">
        <v>2</v>
      </c>
      <c r="AI7" s="145"/>
      <c r="AJ7" s="145"/>
      <c r="AK7" s="145"/>
      <c r="AL7" s="145"/>
      <c r="AM7" s="145"/>
      <c r="AN7" s="145">
        <v>14</v>
      </c>
      <c r="AO7" s="145">
        <v>12</v>
      </c>
      <c r="AP7" s="145"/>
      <c r="AQ7" s="145"/>
      <c r="AR7" s="152">
        <f t="shared" ref="AR7" si="1">SUM(AI7:AQ7)</f>
        <v>26</v>
      </c>
      <c r="AS7" s="145">
        <v>2</v>
      </c>
      <c r="AT7" s="145">
        <v>3</v>
      </c>
      <c r="AU7" s="153">
        <v>1</v>
      </c>
      <c r="AV7" s="154">
        <v>3</v>
      </c>
      <c r="AW7" s="147">
        <v>1</v>
      </c>
      <c r="AX7" s="147">
        <v>0</v>
      </c>
      <c r="AY7" s="145">
        <v>2</v>
      </c>
      <c r="AZ7" s="145">
        <v>2</v>
      </c>
      <c r="BA7" s="155">
        <f>SUM(AR7:AZ7)</f>
        <v>40</v>
      </c>
      <c r="BB7" s="156" t="str">
        <f t="shared" ref="BB7:BB23" si="2">IF(E7="○","上限3,000万円コース",IF(G7="","","上限1,500万円コース"))</f>
        <v>上限1,500万円コース</v>
      </c>
      <c r="BC7" s="147">
        <v>8</v>
      </c>
      <c r="BD7" s="136" t="str">
        <f>IF(BC7&lt;&gt;0,VLOOKUP(BC7,整理番号表!$B$13:$F$27,2,FALSE),"-")</f>
        <v>酪農</v>
      </c>
      <c r="BE7" s="134">
        <v>14</v>
      </c>
      <c r="BF7" s="136" t="str">
        <f>IF(BE7&lt;&gt;0,VLOOKUP(BE7,整理番号表!$P$5:$Q$39,2,FALSE),"-")</f>
        <v>家畜（肉用牛等）の導入</v>
      </c>
      <c r="BG7" s="202" t="str">
        <f>IF(ISNUMBER(MATCH(BD7, {6,7,12,14,15,16,17,18,19,20,21,22,23,25,26,27,28,29,30,31,32,33,34}, 0)), "-", "")</f>
        <v/>
      </c>
      <c r="BH7" s="157"/>
      <c r="BI7" s="202"/>
      <c r="BJ7" s="145"/>
      <c r="BK7" s="157"/>
      <c r="BL7" s="134">
        <v>4</v>
      </c>
      <c r="BM7" s="157"/>
      <c r="BN7" s="11" t="s">
        <v>100</v>
      </c>
      <c r="BO7" s="10">
        <v>46143</v>
      </c>
      <c r="BP7" s="10">
        <v>46234</v>
      </c>
      <c r="BQ7" s="2" t="s">
        <v>101</v>
      </c>
      <c r="BR7" s="3">
        <v>10000000</v>
      </c>
      <c r="BS7" s="128">
        <f>IF(BR7&lt;=15000000,BR7,IF(BB7="上限3,000万円コース",IF(BR7&lt;=30000000,BR7,整理番号表!$H$44),IF(BB7="上限1,500万円コース",IF(BR7&lt;=15000000,BR7,整理番号表!$H$43))))</f>
        <v>10000000</v>
      </c>
      <c r="BT7" s="128">
        <f>IF(BH7="○",IF(BI7&lt;=47,MIN(BS7,ROUNDDOWN(BR7*(BI7/84)*0.75,-3)),MIN(BS7,ROUNDDOWN(BR7*3/7,-3))),MIN(BS7,ROUNDDOWN(BR7*3/10,-3)))</f>
        <v>3000000</v>
      </c>
      <c r="BU7" s="129">
        <v>0</v>
      </c>
      <c r="BV7" s="128">
        <f t="shared" ref="BV7:BV18" si="3">BR7-BT7-BU7-BW7</f>
        <v>6000000</v>
      </c>
      <c r="BW7" s="130">
        <v>1000000</v>
      </c>
      <c r="BX7" s="131" t="str">
        <f>IF(BR7="","-",IF(BH7="○",IF(BR7*3/7&gt;=BT7,"○","×"),IF(BR7*3/10&gt;=BT7,"○","×")))</f>
        <v>○</v>
      </c>
      <c r="BY7" s="132">
        <f>IF(BR7="","-",(BT7+BU7+BW7)/BR7)</f>
        <v>0.4</v>
      </c>
      <c r="BZ7" s="133"/>
      <c r="CA7" s="134">
        <v>1</v>
      </c>
      <c r="CB7" s="135" t="str">
        <f>IF(CA7&lt;&gt;0,VLOOKUP(CA7,整理番号表!$T$12:$U$23,2,FALSE),"-")</f>
        <v>農協</v>
      </c>
      <c r="CC7" s="134" t="s">
        <v>102</v>
      </c>
      <c r="CD7" s="136" t="str">
        <f>IF(CC7&lt;&gt;0,VLOOKUP(CC7,整理番号表!$T$27:$U$30,2,FALSE),"-")</f>
        <v>一般資金</v>
      </c>
      <c r="CE7" s="137">
        <v>8</v>
      </c>
      <c r="CF7" s="113"/>
    </row>
    <row r="8" spans="1:85" ht="29.25" customHeight="1" x14ac:dyDescent="0.4">
      <c r="A8" s="223"/>
      <c r="B8" s="140" t="s">
        <v>91</v>
      </c>
      <c r="C8" s="140" t="s">
        <v>103</v>
      </c>
      <c r="D8" s="214" t="s">
        <v>98</v>
      </c>
      <c r="E8" s="141" t="s">
        <v>98</v>
      </c>
      <c r="F8" s="158" t="s">
        <v>93</v>
      </c>
      <c r="G8" s="218" t="s">
        <v>105</v>
      </c>
      <c r="H8" s="144" t="s">
        <v>104</v>
      </c>
      <c r="I8" s="134" t="s">
        <v>259</v>
      </c>
      <c r="J8" s="145" t="s">
        <v>106</v>
      </c>
      <c r="K8" s="3">
        <v>7500000</v>
      </c>
      <c r="L8" s="3">
        <v>6500000</v>
      </c>
      <c r="M8" s="145">
        <v>38</v>
      </c>
      <c r="N8" s="145" t="str">
        <f t="shared" ref="N8:N23" si="4">IF(OR(AND($G8=$G7,$H8=$H7),AND($G8=$G7,$H8=""),AND($G8=$G7,$H8="-"),AND(M8&lt;50)),"-","")</f>
        <v>-</v>
      </c>
      <c r="O8" s="146" t="s">
        <v>107</v>
      </c>
      <c r="P8" s="147">
        <v>1</v>
      </c>
      <c r="Q8" s="148" t="str">
        <f t="shared" si="0"/>
        <v>○</v>
      </c>
      <c r="R8" s="145" t="s">
        <v>108</v>
      </c>
      <c r="S8" s="145" t="s">
        <v>98</v>
      </c>
      <c r="T8" s="145" t="str">
        <f t="shared" ref="S8:AQ17" si="5">IF(OR(AND($G8=$G7,$H8=$H7),AND($G8=$G7,$H8=""),AND($G8=$G7,$H8="-")),"-","")</f>
        <v/>
      </c>
      <c r="U8" s="145" t="str">
        <f t="shared" si="5"/>
        <v/>
      </c>
      <c r="V8" s="145" t="str">
        <f t="shared" si="5"/>
        <v/>
      </c>
      <c r="W8" s="145" t="s">
        <v>98</v>
      </c>
      <c r="X8" s="145" t="str">
        <f t="shared" si="5"/>
        <v/>
      </c>
      <c r="Y8" s="145" t="s">
        <v>98</v>
      </c>
      <c r="Z8" s="145" t="s">
        <v>98</v>
      </c>
      <c r="AA8" s="145" t="s">
        <v>99</v>
      </c>
      <c r="AB8" s="145" t="s">
        <v>98</v>
      </c>
      <c r="AC8" s="145" t="str">
        <f t="shared" si="5"/>
        <v/>
      </c>
      <c r="AD8" s="145" t="str">
        <f t="shared" si="5"/>
        <v/>
      </c>
      <c r="AE8" s="145" t="s">
        <v>109</v>
      </c>
      <c r="AF8" s="145" t="s">
        <v>98</v>
      </c>
      <c r="AG8" s="145" t="str">
        <f t="shared" si="5"/>
        <v/>
      </c>
      <c r="AH8" s="145">
        <v>3</v>
      </c>
      <c r="AI8" s="145" t="str">
        <f t="shared" si="5"/>
        <v/>
      </c>
      <c r="AJ8" s="145" t="str">
        <f t="shared" si="5"/>
        <v/>
      </c>
      <c r="AK8" s="145"/>
      <c r="AL8" s="145" t="str">
        <f t="shared" si="5"/>
        <v/>
      </c>
      <c r="AM8" s="145" t="str">
        <f t="shared" si="5"/>
        <v/>
      </c>
      <c r="AN8" s="145" t="str">
        <f t="shared" si="5"/>
        <v/>
      </c>
      <c r="AO8" s="145" t="str">
        <f t="shared" si="5"/>
        <v/>
      </c>
      <c r="AP8" s="145">
        <v>16</v>
      </c>
      <c r="AQ8" s="145">
        <v>16</v>
      </c>
      <c r="AR8" s="152">
        <f t="shared" ref="AR8:AR17" si="6">IF($G8=$G7,"-",SUM($AI8:$AQ8))</f>
        <v>32</v>
      </c>
      <c r="AS8" s="145">
        <v>3</v>
      </c>
      <c r="AT8" s="145">
        <v>3</v>
      </c>
      <c r="AU8" s="145">
        <v>3</v>
      </c>
      <c r="AV8" s="145">
        <v>5</v>
      </c>
      <c r="AW8" s="145">
        <v>1</v>
      </c>
      <c r="AX8" s="145">
        <v>1</v>
      </c>
      <c r="AY8" s="145">
        <v>2</v>
      </c>
      <c r="AZ8" s="145">
        <v>2</v>
      </c>
      <c r="BA8" s="152">
        <f t="shared" ref="BA8:BA17" si="7">IF($G8=$G7,"-",SUM($AR8:$AZ8))</f>
        <v>52</v>
      </c>
      <c r="BB8" s="156" t="str">
        <f t="shared" si="2"/>
        <v>上限3,000万円コース</v>
      </c>
      <c r="BC8" s="147">
        <v>4</v>
      </c>
      <c r="BD8" s="136" t="str">
        <f>IF(BC8&lt;&gt;0,VLOOKUP(BC8,整理番号表!$B$13:$F$27,2,FALSE),"-")</f>
        <v>施設野菜作</v>
      </c>
      <c r="BE8" s="134">
        <v>9</v>
      </c>
      <c r="BF8" s="136" t="str">
        <f>IF(BE8&lt;&gt;0,VLOOKUP(BE8,整理番号表!$P$5:$Q$39,2,FALSE),"-")</f>
        <v>ハウス</v>
      </c>
      <c r="BG8" s="202" t="str">
        <f>IF(ISNUMBER(MATCH(BD8, {6,7,12,14,15,16,17,18,19,20,21,22,23,25,26,27,28,29,30,31,32,33,34}, 0)), "-", "")</f>
        <v/>
      </c>
      <c r="BH8" s="157"/>
      <c r="BI8" s="202"/>
      <c r="BJ8" s="145"/>
      <c r="BK8" s="157"/>
      <c r="BL8" s="134">
        <v>10</v>
      </c>
      <c r="BM8" s="157" t="s">
        <v>98</v>
      </c>
      <c r="BN8" s="5" t="s">
        <v>110</v>
      </c>
      <c r="BO8" s="6">
        <v>46183</v>
      </c>
      <c r="BP8" s="6">
        <v>46376</v>
      </c>
      <c r="BQ8" s="4" t="s">
        <v>111</v>
      </c>
      <c r="BR8" s="3">
        <v>28000000</v>
      </c>
      <c r="BS8" s="128">
        <f>IF(BR8&lt;=15000000,BR8,IF(BB8="上限3,000万円コース",IF(BR8&lt;=30000000,BR8,整理番号表!$H$44),IF(BB8="上限1,500万円コース",IF(BR8&lt;=15000000,BR8,整理番号表!$H$43))))</f>
        <v>28000000</v>
      </c>
      <c r="BT8" s="128">
        <f>IF(BH8="○",IF(BI8&lt;=47,MIN(BS8,ROUNDDOWN(BR8*(BI8/84)*0.75,-3)),MIN(BS8,ROUNDDOWN(BR8*3/7,-3))),MIN(BS8,ROUNDDOWN(BR8*3/10,-3)))</f>
        <v>8400000</v>
      </c>
      <c r="BU8" s="129">
        <v>5600000</v>
      </c>
      <c r="BV8" s="128">
        <f t="shared" si="3"/>
        <v>14000000</v>
      </c>
      <c r="BW8" s="130">
        <v>0</v>
      </c>
      <c r="BX8" s="131" t="str">
        <f t="shared" ref="BX8:BX23" si="8">IF(BR8="","-",IF(BH8="○",IF(BR8*3/7&gt;=BT8,"○","×"),IF(BR8*3/10&gt;=BT8,"○","×")))</f>
        <v>○</v>
      </c>
      <c r="BY8" s="132">
        <f t="shared" ref="BY8:BY23" si="9">IF(BR8="","-",(BT8+BU8+BW8)/BR8)</f>
        <v>0.5</v>
      </c>
      <c r="BZ8" s="133">
        <v>1</v>
      </c>
      <c r="CA8" s="134">
        <v>4</v>
      </c>
      <c r="CB8" s="138" t="str">
        <f>IF(CA8&lt;&gt;0,VLOOKUP(CA8,整理番号表!$T$12:$U$23,2,FALSE),"-")</f>
        <v>日本公庫</v>
      </c>
      <c r="CC8" s="134">
        <v>1</v>
      </c>
      <c r="CD8" s="136" t="str">
        <f>IF(CC8&lt;&gt;0,VLOOKUP(CC8,整理番号表!$T$27:$U$30,2,FALSE),"-")</f>
        <v>青年等就農資金</v>
      </c>
      <c r="CE8" s="137">
        <v>8</v>
      </c>
      <c r="CF8" s="113"/>
    </row>
    <row r="9" spans="1:85" ht="29.25" customHeight="1" x14ac:dyDescent="0.4">
      <c r="A9" s="223"/>
      <c r="B9" s="140" t="s">
        <v>91</v>
      </c>
      <c r="C9" s="140" t="s">
        <v>112</v>
      </c>
      <c r="D9" s="214"/>
      <c r="E9" s="141"/>
      <c r="F9" s="158" t="s">
        <v>93</v>
      </c>
      <c r="G9" s="143" t="s">
        <v>113</v>
      </c>
      <c r="H9" s="144" t="str">
        <f t="shared" ref="H9:H18" si="10">IF(E9="","-","")</f>
        <v>-</v>
      </c>
      <c r="I9" s="134" t="s">
        <v>259</v>
      </c>
      <c r="J9" s="145" t="s">
        <v>114</v>
      </c>
      <c r="K9" s="3">
        <v>2000000</v>
      </c>
      <c r="L9" s="3">
        <v>0</v>
      </c>
      <c r="M9" s="145">
        <v>27</v>
      </c>
      <c r="N9" s="201" t="str">
        <f t="shared" si="4"/>
        <v>-</v>
      </c>
      <c r="O9" s="159" t="s">
        <v>115</v>
      </c>
      <c r="P9" s="147">
        <v>2</v>
      </c>
      <c r="Q9" s="148" t="str">
        <f t="shared" si="0"/>
        <v>×</v>
      </c>
      <c r="R9" s="145" t="s">
        <v>116</v>
      </c>
      <c r="S9" s="145" t="str">
        <f t="shared" si="5"/>
        <v/>
      </c>
      <c r="T9" s="145" t="str">
        <f t="shared" si="5"/>
        <v/>
      </c>
      <c r="U9" s="145" t="str">
        <f t="shared" si="5"/>
        <v/>
      </c>
      <c r="V9" s="145" t="s">
        <v>98</v>
      </c>
      <c r="W9" s="145" t="str">
        <f t="shared" si="5"/>
        <v/>
      </c>
      <c r="X9" s="145" t="s">
        <v>98</v>
      </c>
      <c r="Y9" s="145" t="s">
        <v>99</v>
      </c>
      <c r="Z9" s="145" t="s">
        <v>98</v>
      </c>
      <c r="AA9" s="145" t="s">
        <v>98</v>
      </c>
      <c r="AB9" s="145" t="str">
        <f t="shared" si="5"/>
        <v/>
      </c>
      <c r="AC9" s="145" t="str">
        <f t="shared" si="5"/>
        <v/>
      </c>
      <c r="AD9" s="145" t="str">
        <f t="shared" si="5"/>
        <v/>
      </c>
      <c r="AE9" s="145" t="s">
        <v>109</v>
      </c>
      <c r="AF9" s="145" t="s">
        <v>98</v>
      </c>
      <c r="AG9" s="145" t="s">
        <v>117</v>
      </c>
      <c r="AH9" s="145">
        <v>1</v>
      </c>
      <c r="AI9" s="145" t="str">
        <f t="shared" si="5"/>
        <v/>
      </c>
      <c r="AJ9" s="145" t="str">
        <f t="shared" si="5"/>
        <v/>
      </c>
      <c r="AK9" s="145">
        <v>10</v>
      </c>
      <c r="AL9" s="145" t="str">
        <f t="shared" si="5"/>
        <v/>
      </c>
      <c r="AM9" s="145">
        <v>10</v>
      </c>
      <c r="AN9" s="145" t="str">
        <f t="shared" si="5"/>
        <v/>
      </c>
      <c r="AO9" s="145" t="str">
        <f t="shared" si="5"/>
        <v/>
      </c>
      <c r="AP9" s="145" t="str">
        <f t="shared" si="5"/>
        <v/>
      </c>
      <c r="AQ9" s="145" t="str">
        <f t="shared" si="5"/>
        <v/>
      </c>
      <c r="AR9" s="152">
        <f t="shared" si="6"/>
        <v>20</v>
      </c>
      <c r="AS9" s="145">
        <v>1</v>
      </c>
      <c r="AT9" s="145">
        <v>2</v>
      </c>
      <c r="AU9" s="145">
        <v>0</v>
      </c>
      <c r="AV9" s="145">
        <v>0</v>
      </c>
      <c r="AW9" s="145">
        <v>1</v>
      </c>
      <c r="AX9" s="145">
        <v>0</v>
      </c>
      <c r="AY9" s="145">
        <v>0</v>
      </c>
      <c r="AZ9" s="145">
        <v>2</v>
      </c>
      <c r="BA9" s="152">
        <f t="shared" si="7"/>
        <v>26</v>
      </c>
      <c r="BB9" s="156" t="str">
        <f t="shared" si="2"/>
        <v>上限1,500万円コース</v>
      </c>
      <c r="BC9" s="147">
        <v>1</v>
      </c>
      <c r="BD9" s="136" t="str">
        <f>IF(BC9&lt;&gt;0,VLOOKUP(BC9,整理番号表!$B$13:$F$27,2,FALSE),"-")</f>
        <v>水田作</v>
      </c>
      <c r="BE9" s="134">
        <v>1</v>
      </c>
      <c r="BF9" s="136" t="str">
        <f>IF(BE9&lt;&gt;0,VLOOKUP(BE9,整理番号表!$P$5:$Q$39,2,FALSE),"-")</f>
        <v>トラクター</v>
      </c>
      <c r="BG9" s="209" t="str">
        <f>IF(ISNUMBER(MATCH(BD9, {6,7,12,14,15,16,17,18,19,20,21,22,23,25,26,27,28,29,30,31,32,33,34}, 0)), "-", "")</f>
        <v/>
      </c>
      <c r="BH9" s="157"/>
      <c r="BI9" s="209"/>
      <c r="BJ9" s="145">
        <v>1</v>
      </c>
      <c r="BK9" s="157" t="s">
        <v>98</v>
      </c>
      <c r="BL9" s="134">
        <v>7</v>
      </c>
      <c r="BM9" s="157" t="s">
        <v>98</v>
      </c>
      <c r="BN9" s="11" t="s">
        <v>118</v>
      </c>
      <c r="BO9" s="6">
        <v>46343</v>
      </c>
      <c r="BP9" s="6">
        <v>46461</v>
      </c>
      <c r="BQ9" s="2" t="s">
        <v>119</v>
      </c>
      <c r="BR9" s="3">
        <v>8000000</v>
      </c>
      <c r="BS9" s="128">
        <f>IF(BR9&lt;=15000000,BR9,IF(BB9="上限3,000万円コース",IF(BR9&lt;=30000000,BR9,整理番号表!$H$44),IF(BB9="上限1,500万円コース",IF(BR9&lt;=15000000,BR9,整理番号表!$H$43))))</f>
        <v>8000000</v>
      </c>
      <c r="BT9" s="128">
        <f t="shared" ref="BT9:BT10" si="11">IF(BH9="○",IF(BI9&lt;=47,MIN(BS9,ROUNDDOWN(BR9*(BI9/84)*0.75,-3)),MIN(BS9,ROUNDDOWN(BR9*3/7,-3))),MIN(BS9,ROUNDDOWN(BR9*3/10,-3)))</f>
        <v>2400000</v>
      </c>
      <c r="BU9" s="139">
        <v>0</v>
      </c>
      <c r="BV9" s="128">
        <f t="shared" si="3"/>
        <v>5600000</v>
      </c>
      <c r="BW9" s="130">
        <v>0</v>
      </c>
      <c r="BX9" s="131" t="str">
        <f t="shared" si="8"/>
        <v>○</v>
      </c>
      <c r="BY9" s="132">
        <f t="shared" si="9"/>
        <v>0.3</v>
      </c>
      <c r="BZ9" s="133">
        <v>1</v>
      </c>
      <c r="CA9" s="134">
        <v>4</v>
      </c>
      <c r="CB9" s="138" t="str">
        <f>IF(CA9&lt;&gt;0,VLOOKUP(CA9,整理番号表!$T$12:$U$23,2,FALSE),"-")</f>
        <v>日本公庫</v>
      </c>
      <c r="CC9" s="134">
        <v>1</v>
      </c>
      <c r="CD9" s="136" t="str">
        <f>IF(CC9&lt;&gt;0,VLOOKUP(CC9,整理番号表!$T$27:$U$30,2,FALSE),"-")</f>
        <v>青年等就農資金</v>
      </c>
      <c r="CE9" s="137">
        <v>10</v>
      </c>
      <c r="CF9" s="113"/>
    </row>
    <row r="10" spans="1:85" ht="30" customHeight="1" thickBot="1" x14ac:dyDescent="0.45">
      <c r="A10" s="223"/>
      <c r="B10" s="170" t="s">
        <v>91</v>
      </c>
      <c r="C10" s="170" t="s">
        <v>112</v>
      </c>
      <c r="D10" s="215"/>
      <c r="E10" s="171"/>
      <c r="F10" s="172"/>
      <c r="G10" s="173" t="s">
        <v>113</v>
      </c>
      <c r="H10" s="174" t="str">
        <f t="shared" si="10"/>
        <v>-</v>
      </c>
      <c r="I10" s="175" t="str">
        <f t="shared" ref="I10:P10" si="12">IF(OR(AND($G10=$G9,$H10=$H9),AND($G10=$G9,$H10=""),AND($G10=$G9,$H10="-")),"-","")</f>
        <v>-</v>
      </c>
      <c r="J10" s="175" t="str">
        <f t="shared" si="12"/>
        <v>-</v>
      </c>
      <c r="K10" s="176" t="str">
        <f t="shared" si="12"/>
        <v>-</v>
      </c>
      <c r="L10" s="176" t="str">
        <f t="shared" si="12"/>
        <v>-</v>
      </c>
      <c r="M10" s="197" t="str">
        <f t="shared" si="12"/>
        <v>-</v>
      </c>
      <c r="N10" s="37" t="str">
        <f t="shared" si="4"/>
        <v>-</v>
      </c>
      <c r="O10" s="177" t="str">
        <f t="shared" si="12"/>
        <v>-</v>
      </c>
      <c r="P10" s="178" t="str">
        <f t="shared" si="12"/>
        <v>-</v>
      </c>
      <c r="Q10" s="179" t="str">
        <f t="shared" si="0"/>
        <v>×</v>
      </c>
      <c r="R10" s="175" t="str">
        <f t="shared" ref="R10:AJ10" si="13">IF(OR(AND($G10=$G9,$H10=$H9),AND($G10=$G9,$H10=""),AND($G10=$G9,$H10="-")),"-","")</f>
        <v>-</v>
      </c>
      <c r="S10" s="175" t="str">
        <f t="shared" si="13"/>
        <v>-</v>
      </c>
      <c r="T10" s="175" t="str">
        <f t="shared" si="13"/>
        <v>-</v>
      </c>
      <c r="U10" s="175" t="str">
        <f t="shared" si="13"/>
        <v>-</v>
      </c>
      <c r="V10" s="175" t="str">
        <f t="shared" si="13"/>
        <v>-</v>
      </c>
      <c r="W10" s="175" t="str">
        <f t="shared" si="13"/>
        <v>-</v>
      </c>
      <c r="X10" s="175" t="str">
        <f t="shared" si="13"/>
        <v>-</v>
      </c>
      <c r="Y10" s="175" t="str">
        <f t="shared" si="13"/>
        <v>-</v>
      </c>
      <c r="Z10" s="175" t="str">
        <f t="shared" si="13"/>
        <v>-</v>
      </c>
      <c r="AA10" s="175" t="str">
        <f t="shared" si="13"/>
        <v>-</v>
      </c>
      <c r="AB10" s="175" t="str">
        <f t="shared" si="13"/>
        <v>-</v>
      </c>
      <c r="AC10" s="175" t="str">
        <f t="shared" si="13"/>
        <v>-</v>
      </c>
      <c r="AD10" s="175" t="str">
        <f t="shared" si="13"/>
        <v>-</v>
      </c>
      <c r="AE10" s="175" t="str">
        <f t="shared" si="13"/>
        <v>-</v>
      </c>
      <c r="AF10" s="175" t="str">
        <f t="shared" si="13"/>
        <v>-</v>
      </c>
      <c r="AG10" s="175" t="str">
        <f t="shared" si="13"/>
        <v>-</v>
      </c>
      <c r="AH10" s="175" t="str">
        <f t="shared" si="13"/>
        <v>-</v>
      </c>
      <c r="AI10" s="175" t="str">
        <f t="shared" si="13"/>
        <v>-</v>
      </c>
      <c r="AJ10" s="175" t="str">
        <f t="shared" si="13"/>
        <v>-</v>
      </c>
      <c r="AK10" s="175"/>
      <c r="AL10" s="175" t="str">
        <f t="shared" ref="AL10:AQ10" si="14">IF(OR(AND($G10=$G9,$H10=$H9),AND($G10=$G9,$H10=""),AND($G10=$G9,$H10="-")),"-","")</f>
        <v>-</v>
      </c>
      <c r="AM10" s="175" t="str">
        <f t="shared" si="14"/>
        <v>-</v>
      </c>
      <c r="AN10" s="175" t="str">
        <f t="shared" si="14"/>
        <v>-</v>
      </c>
      <c r="AO10" s="175" t="str">
        <f t="shared" si="14"/>
        <v>-</v>
      </c>
      <c r="AP10" s="175" t="str">
        <f t="shared" si="14"/>
        <v>-</v>
      </c>
      <c r="AQ10" s="175" t="str">
        <f t="shared" si="14"/>
        <v>-</v>
      </c>
      <c r="AR10" s="180" t="str">
        <f t="shared" si="6"/>
        <v>-</v>
      </c>
      <c r="AS10" s="175" t="str">
        <f t="shared" ref="AS10:AZ10" si="15">IF(OR(AND($G10=$G9,$H10=$H9),AND($G10=$G9,$H10=""),AND($G10=$G9,$H10="-")),"-","")</f>
        <v>-</v>
      </c>
      <c r="AT10" s="175" t="str">
        <f t="shared" si="15"/>
        <v>-</v>
      </c>
      <c r="AU10" s="175" t="str">
        <f t="shared" si="15"/>
        <v>-</v>
      </c>
      <c r="AV10" s="175" t="str">
        <f t="shared" si="15"/>
        <v>-</v>
      </c>
      <c r="AW10" s="175" t="str">
        <f t="shared" si="15"/>
        <v>-</v>
      </c>
      <c r="AX10" s="175" t="str">
        <f t="shared" si="15"/>
        <v>-</v>
      </c>
      <c r="AY10" s="175" t="str">
        <f t="shared" si="15"/>
        <v>-</v>
      </c>
      <c r="AZ10" s="175" t="str">
        <f t="shared" si="15"/>
        <v>-</v>
      </c>
      <c r="BA10" s="180" t="str">
        <f t="shared" si="7"/>
        <v>-</v>
      </c>
      <c r="BB10" s="181" t="str">
        <f t="shared" si="2"/>
        <v>上限1,500万円コース</v>
      </c>
      <c r="BC10" s="178">
        <v>1</v>
      </c>
      <c r="BD10" s="182" t="str">
        <f>IF(BC10&lt;&gt;0,VLOOKUP(BC10,整理番号表!$B$13:$F$27,2,FALSE),"-")</f>
        <v>水田作</v>
      </c>
      <c r="BE10" s="183">
        <v>6</v>
      </c>
      <c r="BF10" s="208" t="str">
        <f>IF(BE10&lt;&gt;0,VLOOKUP(BE10,整理番号表!$P$5:$Q$39,2,FALSE),"-")</f>
        <v>アタッチメント</v>
      </c>
      <c r="BG10" s="210" t="str">
        <f>IF(ISNUMBER(MATCH(BD10, {6,7,12,14,15,16,17,18,19,20,21,22,23,25,26,27,28,29,30,31,32,33,34}, 0)), "-", "")</f>
        <v/>
      </c>
      <c r="BH10" s="228" t="s">
        <v>98</v>
      </c>
      <c r="BI10" s="210">
        <v>48</v>
      </c>
      <c r="BJ10" s="175"/>
      <c r="BK10" s="184"/>
      <c r="BL10" s="183">
        <v>7</v>
      </c>
      <c r="BM10" s="184" t="s">
        <v>98</v>
      </c>
      <c r="BN10" s="8" t="s">
        <v>120</v>
      </c>
      <c r="BO10" s="185">
        <v>46343</v>
      </c>
      <c r="BP10" s="9">
        <v>46461</v>
      </c>
      <c r="BQ10" s="7" t="s">
        <v>119</v>
      </c>
      <c r="BR10" s="176">
        <v>1000000</v>
      </c>
      <c r="BS10" s="186">
        <f>IF(BR10&lt;=15000000,BR10,IF(BB10="上限3,000万円コース",IF(BR10&lt;=30000000,BR10,整理番号表!$H$44),IF(BB10="上限1,500万円コース",IF(BR10&lt;=15000000,BR10,整理番号表!$H$43))))</f>
        <v>1000000</v>
      </c>
      <c r="BT10" s="186">
        <f t="shared" si="11"/>
        <v>428000</v>
      </c>
      <c r="BU10" s="187">
        <v>0</v>
      </c>
      <c r="BV10" s="186">
        <f t="shared" si="3"/>
        <v>572000</v>
      </c>
      <c r="BW10" s="188">
        <v>0</v>
      </c>
      <c r="BX10" s="189" t="str">
        <f t="shared" si="8"/>
        <v>○</v>
      </c>
      <c r="BY10" s="190">
        <f t="shared" si="9"/>
        <v>0.42799999999999999</v>
      </c>
      <c r="BZ10" s="191">
        <v>1</v>
      </c>
      <c r="CA10" s="183">
        <v>4</v>
      </c>
      <c r="CB10" s="192" t="str">
        <f>IF(CA10&lt;&gt;0,VLOOKUP(CA10,整理番号表!$T$12:$U$23,2,FALSE),"-")</f>
        <v>日本公庫</v>
      </c>
      <c r="CC10" s="183">
        <v>1</v>
      </c>
      <c r="CD10" s="182" t="str">
        <f>IF(CC10&lt;&gt;0,VLOOKUP(CC10,整理番号表!$T$27:$U$30,2,FALSE),"-")</f>
        <v>青年等就農資金</v>
      </c>
      <c r="CE10" s="193">
        <v>10</v>
      </c>
      <c r="CF10" s="194"/>
    </row>
    <row r="11" spans="1:85" ht="30" customHeight="1" thickTop="1" x14ac:dyDescent="0.4">
      <c r="B11" s="41"/>
      <c r="C11" s="41"/>
      <c r="D11" s="216"/>
      <c r="E11" s="160"/>
      <c r="F11" s="161"/>
      <c r="G11" s="99"/>
      <c r="H11" s="97" t="str">
        <f t="shared" si="10"/>
        <v>-</v>
      </c>
      <c r="I11" s="43" t="str">
        <f t="shared" ref="I11:J17" si="16">IF(OR(AND($G11=$G10,$H11=$H10),AND($G11=$G10,$H11=""),AND($G11=$G10,$H11="-")),"-","")</f>
        <v/>
      </c>
      <c r="J11" s="43" t="str">
        <f t="shared" si="16"/>
        <v/>
      </c>
      <c r="K11" s="93" t="str">
        <f t="shared" ref="K11:K17" si="17">IF(OR(AND($G11=$G10,$H11=$H10),AND($G11=$G10,$H11=""),AND($G11=$G10,$H11="-")),"-","")</f>
        <v/>
      </c>
      <c r="L11" s="93" t="str">
        <f t="shared" ref="L11:L17" si="18">IF(OR(AND($G11=$G10,$H11=$H10),AND($G11=$G10,$H11=""),AND($G11=$G10,$H11="-")),"-","")</f>
        <v/>
      </c>
      <c r="M11" s="43" t="str">
        <f t="shared" ref="M11:O17" si="19">IF(OR(AND($G11=$G10,$H11=$H10),AND($G11=$G10,$H11=""),AND($G11=$G10,$H11="-")),"-","")</f>
        <v/>
      </c>
      <c r="N11" s="43" t="str">
        <f t="shared" si="4"/>
        <v/>
      </c>
      <c r="O11" s="103" t="str">
        <f t="shared" si="19"/>
        <v/>
      </c>
      <c r="P11" s="45" t="str">
        <f t="shared" ref="P11:P17" si="20">IF(OR(AND($G11=$G10,$H11=$H10),AND($G11=$G10,$H11=""),AND($G11=$G10,$H11="-")),"-","")</f>
        <v/>
      </c>
      <c r="Q11" s="106" t="str">
        <f t="shared" si="0"/>
        <v/>
      </c>
      <c r="R11" s="43" t="str">
        <f t="shared" ref="R11:R17" si="21">IF(OR(AND($G11=$G10,$H11=$H10),AND($G11=$G10,$H11=""),AND($G11=$G10,$H11="-")),"-","")</f>
        <v/>
      </c>
      <c r="S11" s="43" t="str">
        <f t="shared" si="5"/>
        <v/>
      </c>
      <c r="T11" s="43" t="str">
        <f t="shared" si="5"/>
        <v/>
      </c>
      <c r="U11" s="43" t="str">
        <f t="shared" si="5"/>
        <v/>
      </c>
      <c r="V11" s="43" t="str">
        <f t="shared" si="5"/>
        <v/>
      </c>
      <c r="W11" s="43" t="str">
        <f t="shared" si="5"/>
        <v/>
      </c>
      <c r="X11" s="43" t="str">
        <f t="shared" si="5"/>
        <v/>
      </c>
      <c r="Y11" s="43" t="str">
        <f t="shared" si="5"/>
        <v/>
      </c>
      <c r="Z11" s="43" t="str">
        <f t="shared" si="5"/>
        <v/>
      </c>
      <c r="AA11" s="43" t="str">
        <f t="shared" si="5"/>
        <v/>
      </c>
      <c r="AB11" s="43" t="str">
        <f t="shared" si="5"/>
        <v/>
      </c>
      <c r="AC11" s="43" t="str">
        <f t="shared" si="5"/>
        <v/>
      </c>
      <c r="AD11" s="43" t="str">
        <f t="shared" si="5"/>
        <v/>
      </c>
      <c r="AE11" s="43" t="str">
        <f t="shared" si="5"/>
        <v/>
      </c>
      <c r="AF11" s="43" t="str">
        <f t="shared" si="5"/>
        <v/>
      </c>
      <c r="AG11" s="43" t="str">
        <f t="shared" si="5"/>
        <v/>
      </c>
      <c r="AH11" s="43" t="str">
        <f t="shared" si="5"/>
        <v/>
      </c>
      <c r="AI11" s="43" t="str">
        <f t="shared" si="5"/>
        <v/>
      </c>
      <c r="AJ11" s="43" t="str">
        <f t="shared" si="5"/>
        <v/>
      </c>
      <c r="AK11" s="43"/>
      <c r="AL11" s="43" t="str">
        <f t="shared" si="5"/>
        <v/>
      </c>
      <c r="AM11" s="43" t="str">
        <f t="shared" si="5"/>
        <v/>
      </c>
      <c r="AN11" s="43" t="str">
        <f t="shared" si="5"/>
        <v/>
      </c>
      <c r="AO11" s="43" t="str">
        <f t="shared" si="5"/>
        <v/>
      </c>
      <c r="AP11" s="43" t="str">
        <f t="shared" si="5"/>
        <v/>
      </c>
      <c r="AQ11" s="43" t="str">
        <f t="shared" si="5"/>
        <v/>
      </c>
      <c r="AR11" s="44">
        <f t="shared" si="6"/>
        <v>0</v>
      </c>
      <c r="AS11" s="43" t="str">
        <f t="shared" ref="AS11:AS17" si="22">IF(OR(AND($G11=$G10,$H11=$H10),AND($G11=$G10,$H11=""),AND($G11=$G10,$H11="-")),"-","")</f>
        <v/>
      </c>
      <c r="AT11" s="43" t="str">
        <f t="shared" ref="AT11:AT17" si="23">IF(OR(AND($G11=$G10,$H11=$H10),AND($G11=$G10,$H11=""),AND($G11=$G10,$H11="-")),"-","")</f>
        <v/>
      </c>
      <c r="AU11" s="43" t="str">
        <f t="shared" ref="AU11:AU17" si="24">IF(OR(AND($G11=$G10,$H11=$H10),AND($G11=$G10,$H11=""),AND($G11=$G10,$H11="-")),"-","")</f>
        <v/>
      </c>
      <c r="AV11" s="43" t="str">
        <f t="shared" ref="AV11:AV17" si="25">IF(OR(AND($G11=$G10,$H11=$H10),AND($G11=$G10,$H11=""),AND($G11=$G10,$H11="-")),"-","")</f>
        <v/>
      </c>
      <c r="AW11" s="43" t="str">
        <f t="shared" ref="AW11:AW17" si="26">IF(OR(AND($G11=$G10,$H11=$H10),AND($G11=$G10,$H11=""),AND($G11=$G10,$H11="-")),"-","")</f>
        <v/>
      </c>
      <c r="AX11" s="43" t="str">
        <f t="shared" ref="AX11:AX17" si="27">IF(OR(AND($G11=$G10,$H11=$H10),AND($G11=$G10,$H11=""),AND($G11=$G10,$H11="-")),"-","")</f>
        <v/>
      </c>
      <c r="AY11" s="43" t="str">
        <f t="shared" ref="AY11:AY17" si="28">IF(OR(AND($G11=$G10,$H11=$H10),AND($G11=$G10,$H11=""),AND($G11=$G10,$H11="-")),"-","")</f>
        <v/>
      </c>
      <c r="AZ11" s="43" t="str">
        <f t="shared" ref="AZ11:AZ17" si="29">IF(OR(AND($G11=$G10,$H11=$H10),AND($G11=$G10,$H11=""),AND($G11=$G10,$H11="-")),"-","")</f>
        <v/>
      </c>
      <c r="BA11" s="44">
        <f t="shared" si="7"/>
        <v>0</v>
      </c>
      <c r="BB11" s="162" t="str">
        <f t="shared" si="2"/>
        <v/>
      </c>
      <c r="BC11" s="45"/>
      <c r="BD11" s="163" t="str">
        <f>IF(BC11&lt;&gt;0,VLOOKUP(BC11,整理番号表!$B$13:$F$27,2,FALSE),"-")</f>
        <v>-</v>
      </c>
      <c r="BE11" s="43"/>
      <c r="BF11" s="163" t="str">
        <f>IF(BE11&lt;&gt;0,VLOOKUP(BE11,整理番号表!$P$5:$Q$39,2,FALSE),"-")</f>
        <v>-</v>
      </c>
      <c r="BG11" s="202" t="str">
        <f>IF(ISNUMBER(MATCH(BD11, {6,7,12,14,15,16,17,18,19,20,21,22,23,25,26,27,28,29,30,31,32,33,34}, 0)), "-", "")</f>
        <v/>
      </c>
      <c r="BH11" s="46"/>
      <c r="BI11" s="229"/>
      <c r="BJ11" s="43"/>
      <c r="BK11" s="46"/>
      <c r="BL11" s="43"/>
      <c r="BM11" s="46"/>
      <c r="BN11" s="164"/>
      <c r="BO11" s="165"/>
      <c r="BP11" s="165"/>
      <c r="BQ11" s="43"/>
      <c r="BR11" s="93"/>
      <c r="BS11" s="166">
        <f>IF(BR11&lt;=15000000,BR11,IF(BB11="上限3,000万円コース",IF(BR11&lt;=30000000,BR11,整理番号表!$H$44),IF(BB11="上限1,500万円コース",IF(BR11&lt;=15000000,BR11,整理番号表!$H$43))))</f>
        <v>0</v>
      </c>
      <c r="BT11" s="167">
        <f>IF(BH11="○",IF(BI11&lt;=47,MIN(BS11,ROUNDDOWN(BR11*(BI11/84)*0.75,-3)),MIN(BS11,ROUNDDOWN(BR11*3/7,-3))),MIN(BS11,ROUNDDOWN(BR11*3/10,-3)))</f>
        <v>0</v>
      </c>
      <c r="BU11" s="50"/>
      <c r="BV11" s="166">
        <f t="shared" si="3"/>
        <v>0</v>
      </c>
      <c r="BW11" s="48"/>
      <c r="BX11" s="110" t="str">
        <f t="shared" si="8"/>
        <v>-</v>
      </c>
      <c r="BY11" s="49" t="str">
        <f t="shared" si="9"/>
        <v>-</v>
      </c>
      <c r="BZ11" s="168"/>
      <c r="CA11" s="43"/>
      <c r="CB11" s="169" t="str">
        <f>IF(CA11&lt;&gt;0,VLOOKUP(CA11,整理番号表!$T$12:$U$23,2,FALSE),"-")</f>
        <v>-</v>
      </c>
      <c r="CC11" s="43"/>
      <c r="CD11" s="163" t="str">
        <f>IF(CC11&lt;&gt;0,VLOOKUP(CC11,整理番号表!$T$27:$U$30,2,FALSE),"-")</f>
        <v>-</v>
      </c>
      <c r="CE11" s="112"/>
      <c r="CF11" s="113"/>
    </row>
    <row r="12" spans="1:85" ht="30" customHeight="1" x14ac:dyDescent="0.4">
      <c r="B12" s="41"/>
      <c r="C12" s="41"/>
      <c r="D12" s="216"/>
      <c r="E12" s="98"/>
      <c r="F12" s="100"/>
      <c r="G12" s="99"/>
      <c r="H12" s="42" t="str">
        <f t="shared" si="10"/>
        <v>-</v>
      </c>
      <c r="I12" s="43" t="str">
        <f t="shared" si="16"/>
        <v>-</v>
      </c>
      <c r="J12" s="43" t="str">
        <f t="shared" si="16"/>
        <v>-</v>
      </c>
      <c r="K12" s="93" t="str">
        <f t="shared" si="17"/>
        <v>-</v>
      </c>
      <c r="L12" s="93" t="str">
        <f t="shared" si="18"/>
        <v>-</v>
      </c>
      <c r="M12" s="43" t="str">
        <f t="shared" si="19"/>
        <v>-</v>
      </c>
      <c r="N12" s="43" t="str">
        <f t="shared" si="4"/>
        <v>-</v>
      </c>
      <c r="O12" s="103" t="str">
        <f t="shared" si="19"/>
        <v>-</v>
      </c>
      <c r="P12" s="45" t="str">
        <f t="shared" si="20"/>
        <v>-</v>
      </c>
      <c r="Q12" s="106" t="str">
        <f t="shared" si="0"/>
        <v/>
      </c>
      <c r="R12" s="43" t="str">
        <f t="shared" si="21"/>
        <v>-</v>
      </c>
      <c r="S12" s="43" t="str">
        <f t="shared" si="5"/>
        <v>-</v>
      </c>
      <c r="T12" s="43" t="str">
        <f t="shared" si="5"/>
        <v>-</v>
      </c>
      <c r="U12" s="43" t="str">
        <f t="shared" si="5"/>
        <v>-</v>
      </c>
      <c r="V12" s="43" t="str">
        <f t="shared" si="5"/>
        <v>-</v>
      </c>
      <c r="W12" s="43" t="str">
        <f t="shared" si="5"/>
        <v>-</v>
      </c>
      <c r="X12" s="43" t="str">
        <f t="shared" si="5"/>
        <v>-</v>
      </c>
      <c r="Y12" s="43" t="str">
        <f t="shared" si="5"/>
        <v>-</v>
      </c>
      <c r="Z12" s="43" t="str">
        <f t="shared" si="5"/>
        <v>-</v>
      </c>
      <c r="AA12" s="43" t="str">
        <f t="shared" si="5"/>
        <v>-</v>
      </c>
      <c r="AB12" s="43" t="str">
        <f t="shared" si="5"/>
        <v>-</v>
      </c>
      <c r="AC12" s="43" t="str">
        <f t="shared" si="5"/>
        <v>-</v>
      </c>
      <c r="AD12" s="43" t="str">
        <f t="shared" si="5"/>
        <v>-</v>
      </c>
      <c r="AE12" s="43" t="str">
        <f t="shared" si="5"/>
        <v>-</v>
      </c>
      <c r="AF12" s="43" t="str">
        <f t="shared" si="5"/>
        <v>-</v>
      </c>
      <c r="AG12" s="43" t="str">
        <f t="shared" si="5"/>
        <v>-</v>
      </c>
      <c r="AH12" s="43" t="str">
        <f t="shared" si="5"/>
        <v>-</v>
      </c>
      <c r="AI12" s="43" t="str">
        <f t="shared" si="5"/>
        <v>-</v>
      </c>
      <c r="AJ12" s="43" t="str">
        <f t="shared" si="5"/>
        <v>-</v>
      </c>
      <c r="AK12" s="43"/>
      <c r="AL12" s="43" t="str">
        <f t="shared" si="5"/>
        <v>-</v>
      </c>
      <c r="AM12" s="43" t="str">
        <f t="shared" si="5"/>
        <v>-</v>
      </c>
      <c r="AN12" s="43" t="str">
        <f t="shared" si="5"/>
        <v>-</v>
      </c>
      <c r="AO12" s="43" t="str">
        <f t="shared" si="5"/>
        <v>-</v>
      </c>
      <c r="AP12" s="43" t="str">
        <f t="shared" si="5"/>
        <v>-</v>
      </c>
      <c r="AQ12" s="43" t="str">
        <f t="shared" si="5"/>
        <v>-</v>
      </c>
      <c r="AR12" s="44" t="str">
        <f t="shared" si="6"/>
        <v>-</v>
      </c>
      <c r="AS12" s="43" t="str">
        <f t="shared" si="22"/>
        <v>-</v>
      </c>
      <c r="AT12" s="43" t="str">
        <f t="shared" si="23"/>
        <v>-</v>
      </c>
      <c r="AU12" s="43" t="str">
        <f t="shared" si="24"/>
        <v>-</v>
      </c>
      <c r="AV12" s="43" t="str">
        <f t="shared" si="25"/>
        <v>-</v>
      </c>
      <c r="AW12" s="43" t="str">
        <f t="shared" si="26"/>
        <v>-</v>
      </c>
      <c r="AX12" s="43" t="str">
        <f t="shared" si="27"/>
        <v>-</v>
      </c>
      <c r="AY12" s="43" t="str">
        <f t="shared" si="28"/>
        <v>-</v>
      </c>
      <c r="AZ12" s="43" t="str">
        <f t="shared" si="29"/>
        <v>-</v>
      </c>
      <c r="BA12" s="44" t="str">
        <f t="shared" si="7"/>
        <v>-</v>
      </c>
      <c r="BB12" s="107" t="str">
        <f t="shared" si="2"/>
        <v/>
      </c>
      <c r="BC12" s="45"/>
      <c r="BD12" s="108" t="str">
        <f>IF(BC12&lt;&gt;0,VLOOKUP(BC12,整理番号表!$B$13:$F$27,2,FALSE),"-")</f>
        <v>-</v>
      </c>
      <c r="BE12" s="26"/>
      <c r="BF12" s="108" t="str">
        <f>IF(BE12&lt;&gt;0,VLOOKUP(BE12,整理番号表!$P$5:$Q$39,2,FALSE),"-")</f>
        <v>-</v>
      </c>
      <c r="BG12" s="202" t="str">
        <f>IF(ISNUMBER(MATCH(BD12, {6,7,12,14,15,16,17,18,19,20,21,22,23,25,26,27,28,29,30,31,32,33,34}, 0)), "-", "")</f>
        <v/>
      </c>
      <c r="BH12" s="46"/>
      <c r="BI12" s="229"/>
      <c r="BJ12" s="43"/>
      <c r="BK12" s="46"/>
      <c r="BL12" s="26"/>
      <c r="BM12" s="46"/>
      <c r="BN12" s="115"/>
      <c r="BO12" s="116"/>
      <c r="BP12" s="116"/>
      <c r="BQ12" s="26"/>
      <c r="BR12" s="93"/>
      <c r="BS12" s="109">
        <f>IF(BR12&lt;=15000000,BR12,IF(BB12="上限3,000万円コース",IF(BR12&lt;=30000000,BR12,整理番号表!$H$44),IF(BB12="上限1,500万円コース",IF(BR12&lt;=15000000,BR12,整理番号表!$H$43))))</f>
        <v>0</v>
      </c>
      <c r="BT12" s="167">
        <f t="shared" ref="BT12:BT23" si="30">IF(BH12="○",IF(BI12&lt;=47,MIN(BS12,ROUNDDOWN(BR12*(BI12/84)*0.75,-3)),MIN(BS12,ROUNDDOWN(BR12*3/7,-3))),MIN(BS12,ROUNDDOWN(BR12*3/10,-3)))</f>
        <v>0</v>
      </c>
      <c r="BU12" s="47"/>
      <c r="BV12" s="109">
        <f t="shared" si="3"/>
        <v>0</v>
      </c>
      <c r="BW12" s="48"/>
      <c r="BX12" s="110" t="str">
        <f t="shared" si="8"/>
        <v>-</v>
      </c>
      <c r="BY12" s="49" t="str">
        <f t="shared" si="9"/>
        <v>-</v>
      </c>
      <c r="BZ12" s="111"/>
      <c r="CA12" s="26"/>
      <c r="CB12" s="114" t="str">
        <f>IF(CA12&lt;&gt;0,VLOOKUP(CA12,整理番号表!$T$12:$U$23,2,FALSE),"-")</f>
        <v>-</v>
      </c>
      <c r="CC12" s="26"/>
      <c r="CD12" s="108" t="str">
        <f>IF(CC12&lt;&gt;0,VLOOKUP(CC12,整理番号表!$T$27:$U$30,2,FALSE),"-")</f>
        <v>-</v>
      </c>
      <c r="CE12" s="112"/>
      <c r="CF12" s="113"/>
    </row>
    <row r="13" spans="1:85" ht="30" customHeight="1" x14ac:dyDescent="0.4">
      <c r="B13" s="41"/>
      <c r="C13" s="41"/>
      <c r="D13" s="216"/>
      <c r="E13" s="98"/>
      <c r="F13" s="100"/>
      <c r="G13" s="99"/>
      <c r="H13" s="42" t="str">
        <f t="shared" si="10"/>
        <v>-</v>
      </c>
      <c r="I13" s="43" t="str">
        <f t="shared" si="16"/>
        <v>-</v>
      </c>
      <c r="J13" s="43" t="str">
        <f t="shared" si="16"/>
        <v>-</v>
      </c>
      <c r="K13" s="93" t="str">
        <f t="shared" si="17"/>
        <v>-</v>
      </c>
      <c r="L13" s="93" t="str">
        <f t="shared" si="18"/>
        <v>-</v>
      </c>
      <c r="M13" s="43" t="str">
        <f t="shared" si="19"/>
        <v>-</v>
      </c>
      <c r="N13" s="43" t="str">
        <f t="shared" si="4"/>
        <v>-</v>
      </c>
      <c r="O13" s="103" t="str">
        <f t="shared" si="19"/>
        <v>-</v>
      </c>
      <c r="P13" s="45" t="str">
        <f t="shared" si="20"/>
        <v>-</v>
      </c>
      <c r="Q13" s="106" t="str">
        <f t="shared" si="0"/>
        <v/>
      </c>
      <c r="R13" s="43" t="str">
        <f t="shared" si="21"/>
        <v>-</v>
      </c>
      <c r="S13" s="43" t="str">
        <f t="shared" si="5"/>
        <v>-</v>
      </c>
      <c r="T13" s="43" t="str">
        <f t="shared" si="5"/>
        <v>-</v>
      </c>
      <c r="U13" s="43" t="str">
        <f t="shared" si="5"/>
        <v>-</v>
      </c>
      <c r="V13" s="43" t="str">
        <f t="shared" si="5"/>
        <v>-</v>
      </c>
      <c r="W13" s="43" t="str">
        <f t="shared" si="5"/>
        <v>-</v>
      </c>
      <c r="X13" s="43" t="str">
        <f t="shared" si="5"/>
        <v>-</v>
      </c>
      <c r="Y13" s="43" t="str">
        <f t="shared" si="5"/>
        <v>-</v>
      </c>
      <c r="Z13" s="43" t="str">
        <f t="shared" si="5"/>
        <v>-</v>
      </c>
      <c r="AA13" s="43" t="str">
        <f t="shared" si="5"/>
        <v>-</v>
      </c>
      <c r="AB13" s="43" t="str">
        <f t="shared" si="5"/>
        <v>-</v>
      </c>
      <c r="AC13" s="43" t="str">
        <f t="shared" si="5"/>
        <v>-</v>
      </c>
      <c r="AD13" s="43" t="str">
        <f t="shared" si="5"/>
        <v>-</v>
      </c>
      <c r="AE13" s="43" t="str">
        <f t="shared" si="5"/>
        <v>-</v>
      </c>
      <c r="AF13" s="43" t="str">
        <f t="shared" si="5"/>
        <v>-</v>
      </c>
      <c r="AG13" s="43" t="str">
        <f t="shared" si="5"/>
        <v>-</v>
      </c>
      <c r="AH13" s="43" t="str">
        <f t="shared" si="5"/>
        <v>-</v>
      </c>
      <c r="AI13" s="43" t="str">
        <f t="shared" si="5"/>
        <v>-</v>
      </c>
      <c r="AJ13" s="43" t="str">
        <f t="shared" si="5"/>
        <v>-</v>
      </c>
      <c r="AK13" s="43"/>
      <c r="AL13" s="43" t="str">
        <f t="shared" si="5"/>
        <v>-</v>
      </c>
      <c r="AM13" s="43" t="str">
        <f t="shared" si="5"/>
        <v>-</v>
      </c>
      <c r="AN13" s="43" t="str">
        <f t="shared" si="5"/>
        <v>-</v>
      </c>
      <c r="AO13" s="43" t="str">
        <f t="shared" si="5"/>
        <v>-</v>
      </c>
      <c r="AP13" s="43" t="str">
        <f t="shared" si="5"/>
        <v>-</v>
      </c>
      <c r="AQ13" s="43" t="str">
        <f t="shared" si="5"/>
        <v>-</v>
      </c>
      <c r="AR13" s="44" t="str">
        <f t="shared" si="6"/>
        <v>-</v>
      </c>
      <c r="AS13" s="43" t="str">
        <f t="shared" si="22"/>
        <v>-</v>
      </c>
      <c r="AT13" s="43" t="str">
        <f t="shared" si="23"/>
        <v>-</v>
      </c>
      <c r="AU13" s="43" t="str">
        <f t="shared" si="24"/>
        <v>-</v>
      </c>
      <c r="AV13" s="43" t="str">
        <f t="shared" si="25"/>
        <v>-</v>
      </c>
      <c r="AW13" s="43" t="str">
        <f t="shared" si="26"/>
        <v>-</v>
      </c>
      <c r="AX13" s="43" t="str">
        <f t="shared" si="27"/>
        <v>-</v>
      </c>
      <c r="AY13" s="43" t="str">
        <f t="shared" si="28"/>
        <v>-</v>
      </c>
      <c r="AZ13" s="43" t="str">
        <f t="shared" si="29"/>
        <v>-</v>
      </c>
      <c r="BA13" s="44" t="str">
        <f t="shared" si="7"/>
        <v>-</v>
      </c>
      <c r="BB13" s="107" t="str">
        <f t="shared" si="2"/>
        <v/>
      </c>
      <c r="BC13" s="45"/>
      <c r="BD13" s="108" t="str">
        <f>IF(BC13&lt;&gt;0,VLOOKUP(BC13,整理番号表!$B$13:$F$27,2,FALSE),"-")</f>
        <v>-</v>
      </c>
      <c r="BE13" s="26"/>
      <c r="BF13" s="108" t="str">
        <f>IF(BE13&lt;&gt;0,VLOOKUP(BE13,整理番号表!$P$5:$Q$39,2,FALSE),"-")</f>
        <v>-</v>
      </c>
      <c r="BG13" s="202" t="str">
        <f>IF(ISNUMBER(MATCH(BD13, {6,7,12,14,15,16,17,18,19,20,21,22,23,25,26,27,28,29,30,31,32,33,34}, 0)), "-", "")</f>
        <v/>
      </c>
      <c r="BH13" s="46"/>
      <c r="BI13" s="229"/>
      <c r="BJ13" s="43"/>
      <c r="BK13" s="46"/>
      <c r="BL13" s="26"/>
      <c r="BM13" s="46"/>
      <c r="BN13" s="115"/>
      <c r="BO13" s="116"/>
      <c r="BP13" s="116"/>
      <c r="BQ13" s="26"/>
      <c r="BR13" s="93"/>
      <c r="BS13" s="109">
        <f>IF(BR13&lt;=15000000,BR13,IF(BB13="上限3,000万円コース",IF(BR13&lt;=30000000,BR13,整理番号表!$H$44),IF(BB13="上限1,500万円コース",IF(BR13&lt;=15000000,BR13,整理番号表!$H$43))))</f>
        <v>0</v>
      </c>
      <c r="BT13" s="167">
        <f t="shared" si="30"/>
        <v>0</v>
      </c>
      <c r="BU13" s="47"/>
      <c r="BV13" s="109">
        <f t="shared" si="3"/>
        <v>0</v>
      </c>
      <c r="BW13" s="48"/>
      <c r="BX13" s="110" t="str">
        <f t="shared" si="8"/>
        <v>-</v>
      </c>
      <c r="BY13" s="49" t="str">
        <f t="shared" si="9"/>
        <v>-</v>
      </c>
      <c r="BZ13" s="111"/>
      <c r="CA13" s="26"/>
      <c r="CB13" s="114" t="str">
        <f>IF(CA13&lt;&gt;0,VLOOKUP(CA13,整理番号表!$T$12:$U$23,2,FALSE),"-")</f>
        <v>-</v>
      </c>
      <c r="CC13" s="26"/>
      <c r="CD13" s="108" t="str">
        <f>IF(CC13&lt;&gt;0,VLOOKUP(CC13,整理番号表!$T$27:$U$30,2,FALSE),"-")</f>
        <v>-</v>
      </c>
      <c r="CE13" s="112"/>
      <c r="CF13" s="113"/>
    </row>
    <row r="14" spans="1:85" ht="30" customHeight="1" x14ac:dyDescent="0.4">
      <c r="B14" s="41"/>
      <c r="C14" s="41"/>
      <c r="D14" s="216"/>
      <c r="E14" s="98"/>
      <c r="F14" s="100"/>
      <c r="G14" s="99"/>
      <c r="H14" s="42" t="str">
        <f t="shared" si="10"/>
        <v>-</v>
      </c>
      <c r="I14" s="43" t="str">
        <f t="shared" si="16"/>
        <v>-</v>
      </c>
      <c r="J14" s="43" t="str">
        <f t="shared" si="16"/>
        <v>-</v>
      </c>
      <c r="K14" s="93" t="str">
        <f t="shared" si="17"/>
        <v>-</v>
      </c>
      <c r="L14" s="93" t="str">
        <f t="shared" si="18"/>
        <v>-</v>
      </c>
      <c r="M14" s="43" t="str">
        <f t="shared" si="19"/>
        <v>-</v>
      </c>
      <c r="N14" s="43" t="str">
        <f t="shared" si="4"/>
        <v>-</v>
      </c>
      <c r="O14" s="103" t="str">
        <f t="shared" si="19"/>
        <v>-</v>
      </c>
      <c r="P14" s="45" t="str">
        <f t="shared" si="20"/>
        <v>-</v>
      </c>
      <c r="Q14" s="106" t="str">
        <f t="shared" si="0"/>
        <v/>
      </c>
      <c r="R14" s="43" t="str">
        <f t="shared" si="21"/>
        <v>-</v>
      </c>
      <c r="S14" s="43" t="str">
        <f t="shared" si="5"/>
        <v>-</v>
      </c>
      <c r="T14" s="43" t="str">
        <f t="shared" si="5"/>
        <v>-</v>
      </c>
      <c r="U14" s="43" t="str">
        <f t="shared" si="5"/>
        <v>-</v>
      </c>
      <c r="V14" s="43" t="str">
        <f t="shared" si="5"/>
        <v>-</v>
      </c>
      <c r="W14" s="43" t="str">
        <f t="shared" si="5"/>
        <v>-</v>
      </c>
      <c r="X14" s="43" t="str">
        <f t="shared" si="5"/>
        <v>-</v>
      </c>
      <c r="Y14" s="43" t="str">
        <f t="shared" si="5"/>
        <v>-</v>
      </c>
      <c r="Z14" s="43" t="str">
        <f t="shared" si="5"/>
        <v>-</v>
      </c>
      <c r="AA14" s="43" t="str">
        <f t="shared" si="5"/>
        <v>-</v>
      </c>
      <c r="AB14" s="43" t="str">
        <f t="shared" si="5"/>
        <v>-</v>
      </c>
      <c r="AC14" s="43" t="str">
        <f t="shared" si="5"/>
        <v>-</v>
      </c>
      <c r="AD14" s="43" t="str">
        <f t="shared" si="5"/>
        <v>-</v>
      </c>
      <c r="AE14" s="43" t="str">
        <f t="shared" si="5"/>
        <v>-</v>
      </c>
      <c r="AF14" s="43" t="str">
        <f t="shared" si="5"/>
        <v>-</v>
      </c>
      <c r="AG14" s="43" t="str">
        <f t="shared" si="5"/>
        <v>-</v>
      </c>
      <c r="AH14" s="43" t="str">
        <f t="shared" si="5"/>
        <v>-</v>
      </c>
      <c r="AI14" s="43" t="str">
        <f t="shared" si="5"/>
        <v>-</v>
      </c>
      <c r="AJ14" s="43" t="str">
        <f t="shared" si="5"/>
        <v>-</v>
      </c>
      <c r="AK14" s="43"/>
      <c r="AL14" s="43" t="str">
        <f t="shared" si="5"/>
        <v>-</v>
      </c>
      <c r="AM14" s="43" t="str">
        <f t="shared" si="5"/>
        <v>-</v>
      </c>
      <c r="AN14" s="43" t="str">
        <f t="shared" si="5"/>
        <v>-</v>
      </c>
      <c r="AO14" s="43" t="str">
        <f t="shared" si="5"/>
        <v>-</v>
      </c>
      <c r="AP14" s="43" t="str">
        <f t="shared" si="5"/>
        <v>-</v>
      </c>
      <c r="AQ14" s="43" t="str">
        <f t="shared" si="5"/>
        <v>-</v>
      </c>
      <c r="AR14" s="44" t="str">
        <f t="shared" si="6"/>
        <v>-</v>
      </c>
      <c r="AS14" s="43" t="str">
        <f t="shared" si="22"/>
        <v>-</v>
      </c>
      <c r="AT14" s="43" t="str">
        <f t="shared" si="23"/>
        <v>-</v>
      </c>
      <c r="AU14" s="43" t="str">
        <f t="shared" si="24"/>
        <v>-</v>
      </c>
      <c r="AV14" s="43" t="str">
        <f t="shared" si="25"/>
        <v>-</v>
      </c>
      <c r="AW14" s="43" t="str">
        <f t="shared" si="26"/>
        <v>-</v>
      </c>
      <c r="AX14" s="43" t="str">
        <f t="shared" si="27"/>
        <v>-</v>
      </c>
      <c r="AY14" s="43" t="str">
        <f t="shared" si="28"/>
        <v>-</v>
      </c>
      <c r="AZ14" s="43" t="str">
        <f t="shared" si="29"/>
        <v>-</v>
      </c>
      <c r="BA14" s="44" t="str">
        <f t="shared" si="7"/>
        <v>-</v>
      </c>
      <c r="BB14" s="107" t="str">
        <f t="shared" si="2"/>
        <v/>
      </c>
      <c r="BC14" s="45"/>
      <c r="BD14" s="108" t="str">
        <f>IF(BC14&lt;&gt;0,VLOOKUP(BC14,整理番号表!$B$13:$F$27,2,FALSE),"-")</f>
        <v>-</v>
      </c>
      <c r="BE14" s="26"/>
      <c r="BF14" s="108" t="str">
        <f>IF(BE14&lt;&gt;0,VLOOKUP(BE14,整理番号表!$P$5:$Q$39,2,FALSE),"-")</f>
        <v>-</v>
      </c>
      <c r="BG14" s="202" t="str">
        <f>IF(ISNUMBER(MATCH(BD14, {6,7,12,14,15,16,17,18,19,20,21,22,23,25,26,27,28,29,30,31,32,33,34}, 0)), "-", "")</f>
        <v/>
      </c>
      <c r="BH14" s="46"/>
      <c r="BI14" s="229"/>
      <c r="BJ14" s="43"/>
      <c r="BK14" s="46"/>
      <c r="BL14" s="26"/>
      <c r="BM14" s="46"/>
      <c r="BN14" s="115"/>
      <c r="BO14" s="116"/>
      <c r="BP14" s="116"/>
      <c r="BQ14" s="26"/>
      <c r="BR14" s="93"/>
      <c r="BS14" s="109">
        <f>IF(BR14&lt;=15000000,BR14,IF(BB14="上限3,000万円コース",IF(BR14&lt;=30000000,BR14,整理番号表!$H$44),IF(BB14="上限1,500万円コース",IF(BR14&lt;=15000000,BR14,整理番号表!$H$43))))</f>
        <v>0</v>
      </c>
      <c r="BT14" s="167">
        <f t="shared" si="30"/>
        <v>0</v>
      </c>
      <c r="BU14" s="50"/>
      <c r="BV14" s="109">
        <f t="shared" si="3"/>
        <v>0</v>
      </c>
      <c r="BW14" s="48"/>
      <c r="BX14" s="110" t="str">
        <f t="shared" si="8"/>
        <v>-</v>
      </c>
      <c r="BY14" s="49" t="str">
        <f t="shared" si="9"/>
        <v>-</v>
      </c>
      <c r="BZ14" s="111"/>
      <c r="CA14" s="26"/>
      <c r="CB14" s="114" t="str">
        <f>IF(CA14&lt;&gt;0,VLOOKUP(CA14,整理番号表!$T$12:$U$23,2,FALSE),"-")</f>
        <v>-</v>
      </c>
      <c r="CC14" s="26"/>
      <c r="CD14" s="108" t="str">
        <f>IF(CC14&lt;&gt;0,VLOOKUP(CC14,整理番号表!$T$27:$U$30,2,FALSE),"-")</f>
        <v>-</v>
      </c>
      <c r="CE14" s="112"/>
      <c r="CF14" s="113"/>
    </row>
    <row r="15" spans="1:85" ht="30" customHeight="1" x14ac:dyDescent="0.4">
      <c r="B15" s="41"/>
      <c r="C15" s="41"/>
      <c r="D15" s="216"/>
      <c r="E15" s="98"/>
      <c r="F15" s="100"/>
      <c r="G15" s="99"/>
      <c r="H15" s="42" t="str">
        <f t="shared" si="10"/>
        <v>-</v>
      </c>
      <c r="I15" s="43" t="str">
        <f t="shared" si="16"/>
        <v>-</v>
      </c>
      <c r="J15" s="43" t="str">
        <f t="shared" si="16"/>
        <v>-</v>
      </c>
      <c r="K15" s="93" t="str">
        <f t="shared" si="17"/>
        <v>-</v>
      </c>
      <c r="L15" s="93" t="str">
        <f t="shared" si="18"/>
        <v>-</v>
      </c>
      <c r="M15" s="43" t="str">
        <f t="shared" si="19"/>
        <v>-</v>
      </c>
      <c r="N15" s="43" t="str">
        <f t="shared" si="4"/>
        <v>-</v>
      </c>
      <c r="O15" s="103" t="str">
        <f t="shared" si="19"/>
        <v>-</v>
      </c>
      <c r="P15" s="45" t="str">
        <f t="shared" si="20"/>
        <v>-</v>
      </c>
      <c r="Q15" s="106" t="str">
        <f t="shared" si="0"/>
        <v/>
      </c>
      <c r="R15" s="43" t="str">
        <f t="shared" si="21"/>
        <v>-</v>
      </c>
      <c r="S15" s="43" t="str">
        <f t="shared" si="5"/>
        <v>-</v>
      </c>
      <c r="T15" s="43" t="str">
        <f t="shared" si="5"/>
        <v>-</v>
      </c>
      <c r="U15" s="43" t="str">
        <f t="shared" si="5"/>
        <v>-</v>
      </c>
      <c r="V15" s="43" t="str">
        <f t="shared" si="5"/>
        <v>-</v>
      </c>
      <c r="W15" s="43" t="str">
        <f t="shared" si="5"/>
        <v>-</v>
      </c>
      <c r="X15" s="43" t="str">
        <f t="shared" si="5"/>
        <v>-</v>
      </c>
      <c r="Y15" s="43" t="str">
        <f t="shared" si="5"/>
        <v>-</v>
      </c>
      <c r="Z15" s="43" t="str">
        <f t="shared" si="5"/>
        <v>-</v>
      </c>
      <c r="AA15" s="43" t="str">
        <f t="shared" si="5"/>
        <v>-</v>
      </c>
      <c r="AB15" s="43" t="str">
        <f t="shared" si="5"/>
        <v>-</v>
      </c>
      <c r="AC15" s="43" t="str">
        <f t="shared" si="5"/>
        <v>-</v>
      </c>
      <c r="AD15" s="43" t="str">
        <f t="shared" si="5"/>
        <v>-</v>
      </c>
      <c r="AE15" s="43" t="str">
        <f t="shared" si="5"/>
        <v>-</v>
      </c>
      <c r="AF15" s="43" t="str">
        <f t="shared" si="5"/>
        <v>-</v>
      </c>
      <c r="AG15" s="43" t="str">
        <f t="shared" si="5"/>
        <v>-</v>
      </c>
      <c r="AH15" s="43" t="str">
        <f t="shared" si="5"/>
        <v>-</v>
      </c>
      <c r="AI15" s="43" t="str">
        <f t="shared" si="5"/>
        <v>-</v>
      </c>
      <c r="AJ15" s="43" t="str">
        <f t="shared" si="5"/>
        <v>-</v>
      </c>
      <c r="AK15" s="43"/>
      <c r="AL15" s="43" t="str">
        <f t="shared" si="5"/>
        <v>-</v>
      </c>
      <c r="AM15" s="43" t="str">
        <f t="shared" si="5"/>
        <v>-</v>
      </c>
      <c r="AN15" s="43" t="str">
        <f t="shared" si="5"/>
        <v>-</v>
      </c>
      <c r="AO15" s="43" t="str">
        <f t="shared" si="5"/>
        <v>-</v>
      </c>
      <c r="AP15" s="43" t="str">
        <f t="shared" si="5"/>
        <v>-</v>
      </c>
      <c r="AQ15" s="43" t="str">
        <f t="shared" si="5"/>
        <v>-</v>
      </c>
      <c r="AR15" s="44" t="str">
        <f t="shared" si="6"/>
        <v>-</v>
      </c>
      <c r="AS15" s="43" t="str">
        <f t="shared" si="22"/>
        <v>-</v>
      </c>
      <c r="AT15" s="43" t="str">
        <f t="shared" si="23"/>
        <v>-</v>
      </c>
      <c r="AU15" s="43" t="str">
        <f t="shared" si="24"/>
        <v>-</v>
      </c>
      <c r="AV15" s="43" t="str">
        <f t="shared" si="25"/>
        <v>-</v>
      </c>
      <c r="AW15" s="43" t="str">
        <f t="shared" si="26"/>
        <v>-</v>
      </c>
      <c r="AX15" s="43" t="str">
        <f t="shared" si="27"/>
        <v>-</v>
      </c>
      <c r="AY15" s="43" t="str">
        <f t="shared" si="28"/>
        <v>-</v>
      </c>
      <c r="AZ15" s="43" t="str">
        <f t="shared" si="29"/>
        <v>-</v>
      </c>
      <c r="BA15" s="44" t="str">
        <f t="shared" si="7"/>
        <v>-</v>
      </c>
      <c r="BB15" s="107" t="str">
        <f t="shared" si="2"/>
        <v/>
      </c>
      <c r="BC15" s="45"/>
      <c r="BD15" s="108" t="str">
        <f>IF(BC15&lt;&gt;0,VLOOKUP(BC15,整理番号表!$B$13:$F$27,2,FALSE),"-")</f>
        <v>-</v>
      </c>
      <c r="BE15" s="26"/>
      <c r="BF15" s="108" t="str">
        <f>IF(BE15&lt;&gt;0,VLOOKUP(BE15,整理番号表!$P$5:$Q$39,2,FALSE),"-")</f>
        <v>-</v>
      </c>
      <c r="BG15" s="202" t="str">
        <f>IF(ISNUMBER(MATCH(BD15, {6,7,12,14,15,16,17,18,19,20,21,22,23,25,26,27,28,29,30,31,32,33,34}, 0)), "-", "")</f>
        <v/>
      </c>
      <c r="BH15" s="46"/>
      <c r="BI15" s="229"/>
      <c r="BJ15" s="43"/>
      <c r="BK15" s="46"/>
      <c r="BL15" s="26"/>
      <c r="BM15" s="46"/>
      <c r="BN15" s="115"/>
      <c r="BO15" s="116"/>
      <c r="BP15" s="116"/>
      <c r="BQ15" s="26"/>
      <c r="BR15" s="93"/>
      <c r="BS15" s="109">
        <f>IF(BR15&lt;=15000000,BR15,IF(BB15="上限3,000万円コース",IF(BR15&lt;=30000000,BR15,整理番号表!$H$44),IF(BB15="上限1,500万円コース",IF(BR15&lt;=15000000,BR15,整理番号表!$H$43))))</f>
        <v>0</v>
      </c>
      <c r="BT15" s="167">
        <f t="shared" si="30"/>
        <v>0</v>
      </c>
      <c r="BU15" s="47"/>
      <c r="BV15" s="109">
        <f t="shared" si="3"/>
        <v>0</v>
      </c>
      <c r="BW15" s="48"/>
      <c r="BX15" s="110" t="str">
        <f>IF(BR15="","-",IF(BH15="○",IF(BR15*3/7&gt;=BT15,"○","×"),IF(BR15*3/10&gt;=BT15,"○","×")))</f>
        <v>-</v>
      </c>
      <c r="BY15" s="49" t="str">
        <f t="shared" si="9"/>
        <v>-</v>
      </c>
      <c r="BZ15" s="111"/>
      <c r="CA15" s="26"/>
      <c r="CB15" s="114" t="str">
        <f>IF(CA15&lt;&gt;0,VLOOKUP(CA15,整理番号表!$T$12:$U$23,2,FALSE),"-")</f>
        <v>-</v>
      </c>
      <c r="CC15" s="26"/>
      <c r="CD15" s="108" t="str">
        <f>IF(CC15&lt;&gt;0,VLOOKUP(CC15,整理番号表!$T$27:$U$30,2,FALSE),"-")</f>
        <v>-</v>
      </c>
      <c r="CE15" s="112"/>
      <c r="CF15" s="113"/>
    </row>
    <row r="16" spans="1:85" ht="30" customHeight="1" x14ac:dyDescent="0.4">
      <c r="B16" s="41"/>
      <c r="C16" s="41"/>
      <c r="D16" s="216"/>
      <c r="E16" s="98"/>
      <c r="F16" s="100"/>
      <c r="G16" s="99"/>
      <c r="H16" s="42" t="str">
        <f t="shared" si="10"/>
        <v>-</v>
      </c>
      <c r="I16" s="43" t="str">
        <f t="shared" si="16"/>
        <v>-</v>
      </c>
      <c r="J16" s="43" t="str">
        <f t="shared" si="16"/>
        <v>-</v>
      </c>
      <c r="K16" s="93" t="str">
        <f t="shared" si="17"/>
        <v>-</v>
      </c>
      <c r="L16" s="93" t="str">
        <f t="shared" si="18"/>
        <v>-</v>
      </c>
      <c r="M16" s="43" t="str">
        <f t="shared" si="19"/>
        <v>-</v>
      </c>
      <c r="N16" s="43" t="str">
        <f t="shared" si="4"/>
        <v>-</v>
      </c>
      <c r="O16" s="103" t="str">
        <f t="shared" si="19"/>
        <v>-</v>
      </c>
      <c r="P16" s="45" t="str">
        <f t="shared" si="20"/>
        <v>-</v>
      </c>
      <c r="Q16" s="106" t="str">
        <f t="shared" si="0"/>
        <v/>
      </c>
      <c r="R16" s="43" t="str">
        <f t="shared" si="21"/>
        <v>-</v>
      </c>
      <c r="S16" s="43" t="str">
        <f t="shared" si="5"/>
        <v>-</v>
      </c>
      <c r="T16" s="43" t="str">
        <f t="shared" si="5"/>
        <v>-</v>
      </c>
      <c r="U16" s="43" t="str">
        <f t="shared" si="5"/>
        <v>-</v>
      </c>
      <c r="V16" s="43" t="str">
        <f t="shared" si="5"/>
        <v>-</v>
      </c>
      <c r="W16" s="43" t="str">
        <f t="shared" si="5"/>
        <v>-</v>
      </c>
      <c r="X16" s="43" t="str">
        <f t="shared" si="5"/>
        <v>-</v>
      </c>
      <c r="Y16" s="43" t="str">
        <f t="shared" si="5"/>
        <v>-</v>
      </c>
      <c r="Z16" s="43" t="str">
        <f t="shared" si="5"/>
        <v>-</v>
      </c>
      <c r="AA16" s="43" t="str">
        <f t="shared" si="5"/>
        <v>-</v>
      </c>
      <c r="AB16" s="43" t="str">
        <f t="shared" si="5"/>
        <v>-</v>
      </c>
      <c r="AC16" s="43" t="str">
        <f t="shared" si="5"/>
        <v>-</v>
      </c>
      <c r="AD16" s="43" t="str">
        <f t="shared" si="5"/>
        <v>-</v>
      </c>
      <c r="AE16" s="43" t="str">
        <f t="shared" si="5"/>
        <v>-</v>
      </c>
      <c r="AF16" s="43" t="str">
        <f t="shared" si="5"/>
        <v>-</v>
      </c>
      <c r="AG16" s="43" t="str">
        <f t="shared" si="5"/>
        <v>-</v>
      </c>
      <c r="AH16" s="43" t="str">
        <f t="shared" si="5"/>
        <v>-</v>
      </c>
      <c r="AI16" s="43" t="str">
        <f t="shared" si="5"/>
        <v>-</v>
      </c>
      <c r="AJ16" s="43" t="str">
        <f t="shared" si="5"/>
        <v>-</v>
      </c>
      <c r="AK16" s="43"/>
      <c r="AL16" s="43" t="str">
        <f t="shared" si="5"/>
        <v>-</v>
      </c>
      <c r="AM16" s="43" t="str">
        <f t="shared" si="5"/>
        <v>-</v>
      </c>
      <c r="AN16" s="43" t="str">
        <f t="shared" si="5"/>
        <v>-</v>
      </c>
      <c r="AO16" s="43" t="str">
        <f t="shared" si="5"/>
        <v>-</v>
      </c>
      <c r="AP16" s="43" t="str">
        <f t="shared" si="5"/>
        <v>-</v>
      </c>
      <c r="AQ16" s="43" t="str">
        <f t="shared" si="5"/>
        <v>-</v>
      </c>
      <c r="AR16" s="44" t="str">
        <f t="shared" si="6"/>
        <v>-</v>
      </c>
      <c r="AS16" s="43" t="str">
        <f t="shared" si="22"/>
        <v>-</v>
      </c>
      <c r="AT16" s="43" t="str">
        <f t="shared" si="23"/>
        <v>-</v>
      </c>
      <c r="AU16" s="43" t="str">
        <f t="shared" si="24"/>
        <v>-</v>
      </c>
      <c r="AV16" s="43" t="str">
        <f t="shared" si="25"/>
        <v>-</v>
      </c>
      <c r="AW16" s="43" t="str">
        <f t="shared" si="26"/>
        <v>-</v>
      </c>
      <c r="AX16" s="43" t="str">
        <f t="shared" si="27"/>
        <v>-</v>
      </c>
      <c r="AY16" s="43" t="str">
        <f t="shared" si="28"/>
        <v>-</v>
      </c>
      <c r="AZ16" s="43" t="str">
        <f t="shared" si="29"/>
        <v>-</v>
      </c>
      <c r="BA16" s="44" t="str">
        <f t="shared" si="7"/>
        <v>-</v>
      </c>
      <c r="BB16" s="107" t="str">
        <f t="shared" si="2"/>
        <v/>
      </c>
      <c r="BC16" s="45"/>
      <c r="BD16" s="108" t="str">
        <f>IF(BC16&lt;&gt;0,VLOOKUP(BC16,整理番号表!$B$13:$F$27,2,FALSE),"-")</f>
        <v>-</v>
      </c>
      <c r="BE16" s="26"/>
      <c r="BF16" s="108" t="str">
        <f>IF(BE16&lt;&gt;0,VLOOKUP(BE16,整理番号表!$P$5:$Q$39,2,FALSE),"-")</f>
        <v>-</v>
      </c>
      <c r="BG16" s="202" t="str">
        <f>IF(ISNUMBER(MATCH(BD16, {6,7,12,14,15,16,17,18,19,20,21,22,23,25,26,27,28,29,30,31,32,33,34}, 0)), "-", "")</f>
        <v/>
      </c>
      <c r="BH16" s="46"/>
      <c r="BI16" s="229"/>
      <c r="BJ16" s="43"/>
      <c r="BK16" s="46"/>
      <c r="BL16" s="26"/>
      <c r="BM16" s="46"/>
      <c r="BN16" s="115"/>
      <c r="BO16" s="116"/>
      <c r="BP16" s="116"/>
      <c r="BQ16" s="26"/>
      <c r="BR16" s="93"/>
      <c r="BS16" s="109">
        <f>IF(BR16&lt;=15000000,BR16,IF(BB16="上限3,000万円コース",IF(BR16&lt;=30000000,BR16,整理番号表!$H$44),IF(BB16="上限1,500万円コース",IF(BR16&lt;=15000000,BR16,整理番号表!$H$43))))</f>
        <v>0</v>
      </c>
      <c r="BT16" s="167">
        <f t="shared" si="30"/>
        <v>0</v>
      </c>
      <c r="BU16" s="50"/>
      <c r="BV16" s="109">
        <f t="shared" si="3"/>
        <v>0</v>
      </c>
      <c r="BW16" s="48"/>
      <c r="BX16" s="110" t="str">
        <f t="shared" si="8"/>
        <v>-</v>
      </c>
      <c r="BY16" s="49" t="str">
        <f t="shared" si="9"/>
        <v>-</v>
      </c>
      <c r="BZ16" s="111"/>
      <c r="CA16" s="26"/>
      <c r="CB16" s="114" t="str">
        <f>IF(CA16&lt;&gt;0,VLOOKUP(CA16,整理番号表!$T$12:$U$23,2,FALSE),"-")</f>
        <v>-</v>
      </c>
      <c r="CC16" s="26"/>
      <c r="CD16" s="108" t="str">
        <f>IF(CC16&lt;&gt;0,VLOOKUP(CC16,整理番号表!$T$27:$U$30,2,FALSE),"-")</f>
        <v>-</v>
      </c>
      <c r="CE16" s="112"/>
      <c r="CF16" s="113"/>
    </row>
    <row r="17" spans="2:84" ht="30" customHeight="1" x14ac:dyDescent="0.4">
      <c r="B17" s="41"/>
      <c r="C17" s="41"/>
      <c r="D17" s="216"/>
      <c r="E17" s="98"/>
      <c r="F17" s="101"/>
      <c r="G17" s="99"/>
      <c r="H17" s="42" t="str">
        <f t="shared" si="10"/>
        <v>-</v>
      </c>
      <c r="I17" s="43" t="str">
        <f t="shared" si="16"/>
        <v>-</v>
      </c>
      <c r="J17" s="43" t="str">
        <f t="shared" si="16"/>
        <v>-</v>
      </c>
      <c r="K17" s="93" t="str">
        <f t="shared" si="17"/>
        <v>-</v>
      </c>
      <c r="L17" s="93" t="str">
        <f t="shared" si="18"/>
        <v>-</v>
      </c>
      <c r="M17" s="43" t="str">
        <f t="shared" si="19"/>
        <v>-</v>
      </c>
      <c r="N17" s="43" t="str">
        <f t="shared" si="4"/>
        <v>-</v>
      </c>
      <c r="O17" s="103" t="str">
        <f t="shared" si="19"/>
        <v>-</v>
      </c>
      <c r="P17" s="45" t="str">
        <f t="shared" si="20"/>
        <v>-</v>
      </c>
      <c r="Q17" s="106" t="str">
        <f t="shared" si="0"/>
        <v/>
      </c>
      <c r="R17" s="43" t="str">
        <f t="shared" si="21"/>
        <v>-</v>
      </c>
      <c r="S17" s="43" t="str">
        <f t="shared" si="5"/>
        <v>-</v>
      </c>
      <c r="T17" s="43" t="str">
        <f t="shared" si="5"/>
        <v>-</v>
      </c>
      <c r="U17" s="43" t="str">
        <f t="shared" si="5"/>
        <v>-</v>
      </c>
      <c r="V17" s="43" t="str">
        <f t="shared" si="5"/>
        <v>-</v>
      </c>
      <c r="W17" s="43" t="str">
        <f t="shared" si="5"/>
        <v>-</v>
      </c>
      <c r="X17" s="43" t="str">
        <f t="shared" si="5"/>
        <v>-</v>
      </c>
      <c r="Y17" s="43" t="str">
        <f t="shared" si="5"/>
        <v>-</v>
      </c>
      <c r="Z17" s="43" t="str">
        <f t="shared" si="5"/>
        <v>-</v>
      </c>
      <c r="AA17" s="43" t="str">
        <f t="shared" si="5"/>
        <v>-</v>
      </c>
      <c r="AB17" s="43" t="str">
        <f t="shared" si="5"/>
        <v>-</v>
      </c>
      <c r="AC17" s="43" t="str">
        <f t="shared" si="5"/>
        <v>-</v>
      </c>
      <c r="AD17" s="43" t="str">
        <f t="shared" si="5"/>
        <v>-</v>
      </c>
      <c r="AE17" s="43" t="str">
        <f t="shared" si="5"/>
        <v>-</v>
      </c>
      <c r="AF17" s="43" t="str">
        <f t="shared" si="5"/>
        <v>-</v>
      </c>
      <c r="AG17" s="43" t="str">
        <f t="shared" si="5"/>
        <v>-</v>
      </c>
      <c r="AH17" s="43" t="str">
        <f t="shared" si="5"/>
        <v>-</v>
      </c>
      <c r="AI17" s="43" t="str">
        <f t="shared" si="5"/>
        <v>-</v>
      </c>
      <c r="AJ17" s="43" t="str">
        <f t="shared" si="5"/>
        <v>-</v>
      </c>
      <c r="AK17" s="43"/>
      <c r="AL17" s="43" t="str">
        <f t="shared" si="5"/>
        <v>-</v>
      </c>
      <c r="AM17" s="43" t="str">
        <f t="shared" si="5"/>
        <v>-</v>
      </c>
      <c r="AN17" s="43" t="str">
        <f t="shared" si="5"/>
        <v>-</v>
      </c>
      <c r="AO17" s="43" t="str">
        <f t="shared" si="5"/>
        <v>-</v>
      </c>
      <c r="AP17" s="43" t="str">
        <f t="shared" si="5"/>
        <v>-</v>
      </c>
      <c r="AQ17" s="43" t="str">
        <f t="shared" si="5"/>
        <v>-</v>
      </c>
      <c r="AR17" s="44" t="str">
        <f t="shared" si="6"/>
        <v>-</v>
      </c>
      <c r="AS17" s="43" t="str">
        <f t="shared" si="22"/>
        <v>-</v>
      </c>
      <c r="AT17" s="43" t="str">
        <f t="shared" si="23"/>
        <v>-</v>
      </c>
      <c r="AU17" s="43" t="str">
        <f t="shared" si="24"/>
        <v>-</v>
      </c>
      <c r="AV17" s="43" t="str">
        <f t="shared" si="25"/>
        <v>-</v>
      </c>
      <c r="AW17" s="43" t="str">
        <f t="shared" si="26"/>
        <v>-</v>
      </c>
      <c r="AX17" s="43" t="str">
        <f t="shared" si="27"/>
        <v>-</v>
      </c>
      <c r="AY17" s="43" t="str">
        <f t="shared" si="28"/>
        <v>-</v>
      </c>
      <c r="AZ17" s="43" t="str">
        <f t="shared" si="29"/>
        <v>-</v>
      </c>
      <c r="BA17" s="44" t="str">
        <f t="shared" si="7"/>
        <v>-</v>
      </c>
      <c r="BB17" s="107" t="str">
        <f t="shared" si="2"/>
        <v/>
      </c>
      <c r="BC17" s="45"/>
      <c r="BD17" s="108" t="str">
        <f>IF(BC17&lt;&gt;0,VLOOKUP(BC17,整理番号表!$B$13:$F$27,2,FALSE),"-")</f>
        <v>-</v>
      </c>
      <c r="BE17" s="26"/>
      <c r="BF17" s="108" t="str">
        <f>IF(BE17&lt;&gt;0,VLOOKUP(BE17,整理番号表!$P$5:$Q$39,2,FALSE),"-")</f>
        <v>-</v>
      </c>
      <c r="BG17" s="202" t="str">
        <f>IF(ISNUMBER(MATCH(BD17, {6,7,12,14,15,16,17,18,19,20,21,22,23,25,26,27,28,29,30,31,32,33,34}, 0)), "-", "")</f>
        <v/>
      </c>
      <c r="BH17" s="46"/>
      <c r="BI17" s="229"/>
      <c r="BJ17" s="43"/>
      <c r="BK17" s="46"/>
      <c r="BL17" s="26"/>
      <c r="BM17" s="46"/>
      <c r="BN17" s="115"/>
      <c r="BO17" s="116"/>
      <c r="BP17" s="116"/>
      <c r="BQ17" s="26"/>
      <c r="BR17" s="93"/>
      <c r="BS17" s="109">
        <f>IF(BR17&lt;=15000000,BR17,IF(BB17="上限3,000万円コース",IF(BR17&lt;=30000000,BR17,整理番号表!$H$44),IF(BB17="上限1,500万円コース",IF(BR17&lt;=15000000,BR17,整理番号表!$H$43))))</f>
        <v>0</v>
      </c>
      <c r="BT17" s="167">
        <f t="shared" si="30"/>
        <v>0</v>
      </c>
      <c r="BU17" s="47"/>
      <c r="BV17" s="109">
        <f t="shared" si="3"/>
        <v>0</v>
      </c>
      <c r="BW17" s="48"/>
      <c r="BX17" s="110" t="str">
        <f t="shared" si="8"/>
        <v>-</v>
      </c>
      <c r="BY17" s="49" t="str">
        <f t="shared" si="9"/>
        <v>-</v>
      </c>
      <c r="BZ17" s="111"/>
      <c r="CA17" s="26"/>
      <c r="CB17" s="117" t="str">
        <f>IF(CA17&lt;&gt;0,VLOOKUP(CA17,整理番号表!$T$12:$U$23,2,FALSE),"-")</f>
        <v>-</v>
      </c>
      <c r="CC17" s="26"/>
      <c r="CD17" s="108" t="str">
        <f>IF(CC17&lt;&gt;0,VLOOKUP(CC17,整理番号表!$T$27:$U$30,2,FALSE),"-")</f>
        <v>-</v>
      </c>
      <c r="CE17" s="112"/>
      <c r="CF17" s="113"/>
    </row>
    <row r="18" spans="2:84" ht="30" customHeight="1" x14ac:dyDescent="0.4">
      <c r="B18" s="41"/>
      <c r="C18" s="41"/>
      <c r="D18" s="216"/>
      <c r="E18" s="98"/>
      <c r="F18" s="101"/>
      <c r="G18" s="99"/>
      <c r="H18" s="42" t="str">
        <f t="shared" si="10"/>
        <v>-</v>
      </c>
      <c r="I18" s="43" t="str">
        <f t="shared" ref="I18:J18" si="31">IF(OR(AND($G18=$G16,$H18=$H16),AND($G18=$G16,$H18=""),AND($G18=$G16,$H18="-")),"-","")</f>
        <v>-</v>
      </c>
      <c r="J18" s="43" t="str">
        <f t="shared" si="31"/>
        <v>-</v>
      </c>
      <c r="K18" s="93" t="str">
        <f t="shared" ref="K18" si="32">IF(OR(AND($G18=$G16,$H18=$H16),AND($G18=$G16,$H18=""),AND($G18=$G16,$H18="-")),"-","")</f>
        <v>-</v>
      </c>
      <c r="L18" s="93" t="str">
        <f t="shared" ref="L18" si="33">IF(OR(AND($G18=$G16,$H18=$H16),AND($G18=$G16,$H18=""),AND($G18=$G16,$H18="-")),"-","")</f>
        <v>-</v>
      </c>
      <c r="M18" s="43" t="str">
        <f t="shared" ref="M18" si="34">IF(OR(AND($G18=$G16,$H18=$H16),AND($G18=$G16,$H18=""),AND($G18=$G16,$H18="-")),"-","")</f>
        <v>-</v>
      </c>
      <c r="N18" s="43" t="str">
        <f t="shared" si="4"/>
        <v>-</v>
      </c>
      <c r="O18" s="103" t="str">
        <f t="shared" ref="O18" si="35">IF(OR(AND($G18=$G16,$H18=$H16),AND($G18=$G16,$H18=""),AND($G18=$G16,$H18="-")),"-","")</f>
        <v>-</v>
      </c>
      <c r="P18" s="45" t="str">
        <f t="shared" ref="P18" si="36">IF(OR(AND($G18=$G16,$H18=$H16),AND($G18=$G16,$H18=""),AND($G18=$G16,$H18="-")),"-","")</f>
        <v>-</v>
      </c>
      <c r="Q18" s="106" t="str">
        <f t="shared" si="0"/>
        <v/>
      </c>
      <c r="R18" s="43" t="str">
        <f t="shared" ref="R18" si="37">IF(OR(AND($G18=$G16,$H18=$H16),AND($G18=$G16,$H18=""),AND($G18=$G16,$H18="-")),"-","")</f>
        <v>-</v>
      </c>
      <c r="S18" s="43" t="str">
        <f t="shared" ref="S18" si="38">IF(OR(AND($G18=$G16,$H18=$H16),AND($G18=$G16,$H18=""),AND($G18=$G16,$H18="-")),"-","")</f>
        <v>-</v>
      </c>
      <c r="T18" s="43" t="str">
        <f t="shared" ref="T18" si="39">IF(OR(AND($G18=$G16,$H18=$H16),AND($G18=$G16,$H18=""),AND($G18=$G16,$H18="-")),"-","")</f>
        <v>-</v>
      </c>
      <c r="U18" s="43" t="str">
        <f t="shared" ref="U18" si="40">IF(OR(AND($G18=$G16,$H18=$H16),AND($G18=$G16,$H18=""),AND($G18=$G16,$H18="-")),"-","")</f>
        <v>-</v>
      </c>
      <c r="V18" s="43" t="str">
        <f t="shared" ref="V18" si="41">IF(OR(AND($G18=$G16,$H18=$H16),AND($G18=$G16,$H18=""),AND($G18=$G16,$H18="-")),"-","")</f>
        <v>-</v>
      </c>
      <c r="W18" s="43" t="str">
        <f t="shared" ref="W18" si="42">IF(OR(AND($G18=$G16,$H18=$H16),AND($G18=$G16,$H18=""),AND($G18=$G16,$H18="-")),"-","")</f>
        <v>-</v>
      </c>
      <c r="X18" s="43" t="str">
        <f t="shared" ref="X18" si="43">IF(OR(AND($G18=$G16,$H18=$H16),AND($G18=$G16,$H18=""),AND($G18=$G16,$H18="-")),"-","")</f>
        <v>-</v>
      </c>
      <c r="Y18" s="43" t="str">
        <f t="shared" ref="Y18" si="44">IF(OR(AND($G18=$G16,$H18=$H16),AND($G18=$G16,$H18=""),AND($G18=$G16,$H18="-")),"-","")</f>
        <v>-</v>
      </c>
      <c r="Z18" s="43" t="str">
        <f t="shared" ref="Z18" si="45">IF(OR(AND($G18=$G16,$H18=$H16),AND($G18=$G16,$H18=""),AND($G18=$G16,$H18="-")),"-","")</f>
        <v>-</v>
      </c>
      <c r="AA18" s="43" t="str">
        <f t="shared" ref="AA18" si="46">IF(OR(AND($G18=$G16,$H18=$H16),AND($G18=$G16,$H18=""),AND($G18=$G16,$H18="-")),"-","")</f>
        <v>-</v>
      </c>
      <c r="AB18" s="43" t="str">
        <f t="shared" ref="AB18" si="47">IF(OR(AND($G18=$G16,$H18=$H16),AND($G18=$G16,$H18=""),AND($G18=$G16,$H18="-")),"-","")</f>
        <v>-</v>
      </c>
      <c r="AC18" s="43" t="str">
        <f t="shared" ref="AC18" si="48">IF(OR(AND($G18=$G16,$H18=$H16),AND($G18=$G16,$H18=""),AND($G18=$G16,$H18="-")),"-","")</f>
        <v>-</v>
      </c>
      <c r="AD18" s="43" t="str">
        <f t="shared" ref="AD18" si="49">IF(OR(AND($G18=$G16,$H18=$H16),AND($G18=$G16,$H18=""),AND($G18=$G16,$H18="-")),"-","")</f>
        <v>-</v>
      </c>
      <c r="AE18" s="43" t="str">
        <f t="shared" ref="AE18" si="50">IF(OR(AND($G18=$G16,$H18=$H16),AND($G18=$G16,$H18=""),AND($G18=$G16,$H18="-")),"-","")</f>
        <v>-</v>
      </c>
      <c r="AF18" s="43" t="str">
        <f t="shared" ref="AF18" si="51">IF(OR(AND($G18=$G16,$H18=$H16),AND($G18=$G16,$H18=""),AND($G18=$G16,$H18="-")),"-","")</f>
        <v>-</v>
      </c>
      <c r="AG18" s="43" t="str">
        <f t="shared" ref="AG18" si="52">IF(OR(AND($G18=$G16,$H18=$H16),AND($G18=$G16,$H18=""),AND($G18=$G16,$H18="-")),"-","")</f>
        <v>-</v>
      </c>
      <c r="AH18" s="43" t="str">
        <f t="shared" ref="AH18" si="53">IF(OR(AND($G18=$G16,$H18=$H16),AND($G18=$G16,$H18=""),AND($G18=$G16,$H18="-")),"-","")</f>
        <v>-</v>
      </c>
      <c r="AI18" s="43" t="str">
        <f t="shared" ref="AI18" si="54">IF(OR(AND($G18=$G16,$H18=$H16),AND($G18=$G16,$H18=""),AND($G18=$G16,$H18="-")),"-","")</f>
        <v>-</v>
      </c>
      <c r="AJ18" s="43" t="str">
        <f t="shared" ref="AJ18" si="55">IF(OR(AND($G18=$G16,$H18=$H16),AND($G18=$G16,$H18=""),AND($G18=$G16,$H18="-")),"-","")</f>
        <v>-</v>
      </c>
      <c r="AK18" s="43"/>
      <c r="AL18" s="43" t="str">
        <f t="shared" ref="AL18" si="56">IF(OR(AND($G18=$G16,$H18=$H16),AND($G18=$G16,$H18=""),AND($G18=$G16,$H18="-")),"-","")</f>
        <v>-</v>
      </c>
      <c r="AM18" s="43" t="str">
        <f t="shared" ref="AM18" si="57">IF(OR(AND($G18=$G16,$H18=$H16),AND($G18=$G16,$H18=""),AND($G18=$G16,$H18="-")),"-","")</f>
        <v>-</v>
      </c>
      <c r="AN18" s="43" t="str">
        <f t="shared" ref="AN18" si="58">IF(OR(AND($G18=$G16,$H18=$H16),AND($G18=$G16,$H18=""),AND($G18=$G16,$H18="-")),"-","")</f>
        <v>-</v>
      </c>
      <c r="AO18" s="43" t="str">
        <f t="shared" ref="AO18" si="59">IF(OR(AND($G18=$G16,$H18=$H16),AND($G18=$G16,$H18=""),AND($G18=$G16,$H18="-")),"-","")</f>
        <v>-</v>
      </c>
      <c r="AP18" s="43" t="str">
        <f t="shared" ref="AP18" si="60">IF(OR(AND($G18=$G16,$H18=$H16),AND($G18=$G16,$H18=""),AND($G18=$G16,$H18="-")),"-","")</f>
        <v>-</v>
      </c>
      <c r="AQ18" s="43" t="str">
        <f t="shared" ref="AQ18" si="61">IF(OR(AND($G18=$G16,$H18=$H16),AND($G18=$G16,$H18=""),AND($G18=$G16,$H18="-")),"-","")</f>
        <v>-</v>
      </c>
      <c r="AR18" s="44" t="str">
        <f>IF($G18=$G16,"-",SUM($AI18:$AQ18))</f>
        <v>-</v>
      </c>
      <c r="AS18" s="43" t="str">
        <f t="shared" ref="AS18" si="62">IF(OR(AND($G18=$G16,$H18=$H16),AND($G18=$G16,$H18=""),AND($G18=$G16,$H18="-")),"-","")</f>
        <v>-</v>
      </c>
      <c r="AT18" s="43" t="str">
        <f t="shared" ref="AT18" si="63">IF(OR(AND($G18=$G16,$H18=$H16),AND($G18=$G16,$H18=""),AND($G18=$G16,$H18="-")),"-","")</f>
        <v>-</v>
      </c>
      <c r="AU18" s="43" t="str">
        <f t="shared" ref="AU18" si="64">IF(OR(AND($G18=$G16,$H18=$H16),AND($G18=$G16,$H18=""),AND($G18=$G16,$H18="-")),"-","")</f>
        <v>-</v>
      </c>
      <c r="AV18" s="43" t="str">
        <f t="shared" ref="AV18" si="65">IF(OR(AND($G18=$G16,$H18=$H16),AND($G18=$G16,$H18=""),AND($G18=$G16,$H18="-")),"-","")</f>
        <v>-</v>
      </c>
      <c r="AW18" s="43" t="str">
        <f t="shared" ref="AW18" si="66">IF(OR(AND($G18=$G16,$H18=$H16),AND($G18=$G16,$H18=""),AND($G18=$G16,$H18="-")),"-","")</f>
        <v>-</v>
      </c>
      <c r="AX18" s="43" t="str">
        <f t="shared" ref="AX18" si="67">IF(OR(AND($G18=$G16,$H18=$H16),AND($G18=$G16,$H18=""),AND($G18=$G16,$H18="-")),"-","")</f>
        <v>-</v>
      </c>
      <c r="AY18" s="43" t="str">
        <f t="shared" ref="AY18" si="68">IF(OR(AND($G18=$G16,$H18=$H16),AND($G18=$G16,$H18=""),AND($G18=$G16,$H18="-")),"-","")</f>
        <v>-</v>
      </c>
      <c r="AZ18" s="43" t="str">
        <f t="shared" ref="AZ18" si="69">IF(OR(AND($G18=$G16,$H18=$H16),AND($G18=$G16,$H18=""),AND($G18=$G16,$H18="-")),"-","")</f>
        <v>-</v>
      </c>
      <c r="BA18" s="44" t="str">
        <f>IF($G18=$G16,"-",SUM($AR18:$AZ18))</f>
        <v>-</v>
      </c>
      <c r="BB18" s="107" t="str">
        <f t="shared" si="2"/>
        <v/>
      </c>
      <c r="BC18" s="45"/>
      <c r="BD18" s="108" t="str">
        <f>IF(BC18&lt;&gt;0,VLOOKUP(BC18,整理番号表!$B$13:$F$27,2,FALSE),"-")</f>
        <v>-</v>
      </c>
      <c r="BE18" s="26"/>
      <c r="BF18" s="108" t="str">
        <f>IF(BE18&lt;&gt;0,VLOOKUP(BE18,整理番号表!$P$5:$Q$39,2,FALSE),"-")</f>
        <v>-</v>
      </c>
      <c r="BG18" s="202" t="str">
        <f>IF(ISNUMBER(MATCH(BD18, {6,7,12,14,15,16,17,18,19,20,21,22,23,25,26,27,28,29,30,31,32,33,34}, 0)), "-", "")</f>
        <v/>
      </c>
      <c r="BH18" s="46"/>
      <c r="BI18" s="229"/>
      <c r="BJ18" s="43"/>
      <c r="BK18" s="46"/>
      <c r="BL18" s="26"/>
      <c r="BM18" s="46"/>
      <c r="BN18" s="115"/>
      <c r="BO18" s="116"/>
      <c r="BP18" s="116"/>
      <c r="BQ18" s="26"/>
      <c r="BR18" s="93"/>
      <c r="BS18" s="109">
        <f>IF(BR18&lt;=15000000,BR18,IF(BB18="上限3,000万円コース",IF(BR18&lt;=30000000,BR18,整理番号表!$H$44),IF(BB18="上限1,500万円コース",IF(BR18&lt;=15000000,BR18,整理番号表!$H$43))))</f>
        <v>0</v>
      </c>
      <c r="BT18" s="167">
        <f t="shared" si="30"/>
        <v>0</v>
      </c>
      <c r="BU18" s="47"/>
      <c r="BV18" s="109">
        <f t="shared" si="3"/>
        <v>0</v>
      </c>
      <c r="BW18" s="48"/>
      <c r="BX18" s="110" t="str">
        <f t="shared" si="8"/>
        <v>-</v>
      </c>
      <c r="BY18" s="49" t="str">
        <f t="shared" si="9"/>
        <v>-</v>
      </c>
      <c r="BZ18" s="111"/>
      <c r="CA18" s="26"/>
      <c r="CB18" s="117" t="str">
        <f>IF(CA18&lt;&gt;0,VLOOKUP(CA18,整理番号表!$T$12:$U$23,2,FALSE),"-")</f>
        <v>-</v>
      </c>
      <c r="CC18" s="26"/>
      <c r="CD18" s="108" t="str">
        <f>IF(CC18&lt;&gt;0,VLOOKUP(CC18,整理番号表!$T$27:$U$30,2,FALSE),"-")</f>
        <v>-</v>
      </c>
      <c r="CE18" s="112"/>
      <c r="CF18" s="113"/>
    </row>
    <row r="19" spans="2:84" ht="30" customHeight="1" x14ac:dyDescent="0.4">
      <c r="B19" s="41"/>
      <c r="C19" s="41"/>
      <c r="D19" s="216"/>
      <c r="E19" s="98"/>
      <c r="F19" s="101"/>
      <c r="G19" s="99"/>
      <c r="H19" s="42" t="str">
        <f t="shared" ref="H19:H22" si="70">IF(E19="","-","")</f>
        <v>-</v>
      </c>
      <c r="I19" s="43" t="str">
        <f t="shared" ref="I19:J19" si="71">IF(OR(AND($G19=$G17,$H19=$H17),AND($G19=$G17,$H19=""),AND($G19=$G17,$H19="-")),"-","")</f>
        <v>-</v>
      </c>
      <c r="J19" s="43" t="str">
        <f t="shared" si="71"/>
        <v>-</v>
      </c>
      <c r="K19" s="93" t="str">
        <f t="shared" ref="K19" si="72">IF(OR(AND($G19=$G17,$H19=$H17),AND($G19=$G17,$H19=""),AND($G19=$G17,$H19="-")),"-","")</f>
        <v>-</v>
      </c>
      <c r="L19" s="93" t="str">
        <f t="shared" ref="L19" si="73">IF(OR(AND($G19=$G17,$H19=$H17),AND($G19=$G17,$H19=""),AND($G19=$G17,$H19="-")),"-","")</f>
        <v>-</v>
      </c>
      <c r="M19" s="43" t="str">
        <f t="shared" ref="M19" si="74">IF(OR(AND($G19=$G17,$H19=$H17),AND($G19=$G17,$H19=""),AND($G19=$G17,$H19="-")),"-","")</f>
        <v>-</v>
      </c>
      <c r="N19" s="43" t="str">
        <f t="shared" si="4"/>
        <v>-</v>
      </c>
      <c r="O19" s="103" t="str">
        <f t="shared" ref="O19" si="75">IF(OR(AND($G19=$G17,$H19=$H17),AND($G19=$G17,$H19=""),AND($G19=$G17,$H19="-")),"-","")</f>
        <v>-</v>
      </c>
      <c r="P19" s="45" t="str">
        <f t="shared" ref="P19" si="76">IF(OR(AND($G19=$G17,$H19=$H17),AND($G19=$G17,$H19=""),AND($G19=$G17,$H19="-")),"-","")</f>
        <v>-</v>
      </c>
      <c r="Q19" s="106" t="str">
        <f t="shared" si="0"/>
        <v/>
      </c>
      <c r="R19" s="43" t="str">
        <f t="shared" ref="R19" si="77">IF(OR(AND($G19=$G17,$H19=$H17),AND($G19=$G17,$H19=""),AND($G19=$G17,$H19="-")),"-","")</f>
        <v>-</v>
      </c>
      <c r="S19" s="43" t="str">
        <f t="shared" ref="S19" si="78">IF(OR(AND($G19=$G17,$H19=$H17),AND($G19=$G17,$H19=""),AND($G19=$G17,$H19="-")),"-","")</f>
        <v>-</v>
      </c>
      <c r="T19" s="43" t="str">
        <f t="shared" ref="T19" si="79">IF(OR(AND($G19=$G17,$H19=$H17),AND($G19=$G17,$H19=""),AND($G19=$G17,$H19="-")),"-","")</f>
        <v>-</v>
      </c>
      <c r="U19" s="43" t="str">
        <f t="shared" ref="U19" si="80">IF(OR(AND($G19=$G17,$H19=$H17),AND($G19=$G17,$H19=""),AND($G19=$G17,$H19="-")),"-","")</f>
        <v>-</v>
      </c>
      <c r="V19" s="43" t="str">
        <f t="shared" ref="V19" si="81">IF(OR(AND($G19=$G17,$H19=$H17),AND($G19=$G17,$H19=""),AND($G19=$G17,$H19="-")),"-","")</f>
        <v>-</v>
      </c>
      <c r="W19" s="43" t="str">
        <f t="shared" ref="W19" si="82">IF(OR(AND($G19=$G17,$H19=$H17),AND($G19=$G17,$H19=""),AND($G19=$G17,$H19="-")),"-","")</f>
        <v>-</v>
      </c>
      <c r="X19" s="43" t="str">
        <f t="shared" ref="X19" si="83">IF(OR(AND($G19=$G17,$H19=$H17),AND($G19=$G17,$H19=""),AND($G19=$G17,$H19="-")),"-","")</f>
        <v>-</v>
      </c>
      <c r="Y19" s="43" t="str">
        <f t="shared" ref="Y19" si="84">IF(OR(AND($G19=$G17,$H19=$H17),AND($G19=$G17,$H19=""),AND($G19=$G17,$H19="-")),"-","")</f>
        <v>-</v>
      </c>
      <c r="Z19" s="43" t="str">
        <f t="shared" ref="Z19" si="85">IF(OR(AND($G19=$G17,$H19=$H17),AND($G19=$G17,$H19=""),AND($G19=$G17,$H19="-")),"-","")</f>
        <v>-</v>
      </c>
      <c r="AA19" s="43" t="str">
        <f t="shared" ref="AA19" si="86">IF(OR(AND($G19=$G17,$H19=$H17),AND($G19=$G17,$H19=""),AND($G19=$G17,$H19="-")),"-","")</f>
        <v>-</v>
      </c>
      <c r="AB19" s="43" t="str">
        <f t="shared" ref="AB19" si="87">IF(OR(AND($G19=$G17,$H19=$H17),AND($G19=$G17,$H19=""),AND($G19=$G17,$H19="-")),"-","")</f>
        <v>-</v>
      </c>
      <c r="AC19" s="43" t="str">
        <f t="shared" ref="AC19" si="88">IF(OR(AND($G19=$G17,$H19=$H17),AND($G19=$G17,$H19=""),AND($G19=$G17,$H19="-")),"-","")</f>
        <v>-</v>
      </c>
      <c r="AD19" s="43" t="str">
        <f t="shared" ref="AD19" si="89">IF(OR(AND($G19=$G17,$H19=$H17),AND($G19=$G17,$H19=""),AND($G19=$G17,$H19="-")),"-","")</f>
        <v>-</v>
      </c>
      <c r="AE19" s="43" t="str">
        <f t="shared" ref="AE19" si="90">IF(OR(AND($G19=$G17,$H19=$H17),AND($G19=$G17,$H19=""),AND($G19=$G17,$H19="-")),"-","")</f>
        <v>-</v>
      </c>
      <c r="AF19" s="43" t="str">
        <f t="shared" ref="AF19" si="91">IF(OR(AND($G19=$G17,$H19=$H17),AND($G19=$G17,$H19=""),AND($G19=$G17,$H19="-")),"-","")</f>
        <v>-</v>
      </c>
      <c r="AG19" s="43" t="str">
        <f t="shared" ref="AG19" si="92">IF(OR(AND($G19=$G17,$H19=$H17),AND($G19=$G17,$H19=""),AND($G19=$G17,$H19="-")),"-","")</f>
        <v>-</v>
      </c>
      <c r="AH19" s="43" t="str">
        <f t="shared" ref="AH19" si="93">IF(OR(AND($G19=$G17,$H19=$H17),AND($G19=$G17,$H19=""),AND($G19=$G17,$H19="-")),"-","")</f>
        <v>-</v>
      </c>
      <c r="AI19" s="43" t="str">
        <f t="shared" ref="AI19" si="94">IF(OR(AND($G19=$G17,$H19=$H17),AND($G19=$G17,$H19=""),AND($G19=$G17,$H19="-")),"-","")</f>
        <v>-</v>
      </c>
      <c r="AJ19" s="43" t="str">
        <f t="shared" ref="AJ19" si="95">IF(OR(AND($G19=$G17,$H19=$H17),AND($G19=$G17,$H19=""),AND($G19=$G17,$H19="-")),"-","")</f>
        <v>-</v>
      </c>
      <c r="AK19" s="43"/>
      <c r="AL19" s="43" t="str">
        <f t="shared" ref="AL19" si="96">IF(OR(AND($G19=$G17,$H19=$H17),AND($G19=$G17,$H19=""),AND($G19=$G17,$H19="-")),"-","")</f>
        <v>-</v>
      </c>
      <c r="AM19" s="43" t="str">
        <f t="shared" ref="AM19" si="97">IF(OR(AND($G19=$G17,$H19=$H17),AND($G19=$G17,$H19=""),AND($G19=$G17,$H19="-")),"-","")</f>
        <v>-</v>
      </c>
      <c r="AN19" s="43" t="str">
        <f t="shared" ref="AN19" si="98">IF(OR(AND($G19=$G17,$H19=$H17),AND($G19=$G17,$H19=""),AND($G19=$G17,$H19="-")),"-","")</f>
        <v>-</v>
      </c>
      <c r="AO19" s="43" t="str">
        <f t="shared" ref="AO19" si="99">IF(OR(AND($G19=$G17,$H19=$H17),AND($G19=$G17,$H19=""),AND($G19=$G17,$H19="-")),"-","")</f>
        <v>-</v>
      </c>
      <c r="AP19" s="43" t="str">
        <f t="shared" ref="AP19" si="100">IF(OR(AND($G19=$G17,$H19=$H17),AND($G19=$G17,$H19=""),AND($G19=$G17,$H19="-")),"-","")</f>
        <v>-</v>
      </c>
      <c r="AQ19" s="43" t="str">
        <f t="shared" ref="AQ19" si="101">IF(OR(AND($G19=$G17,$H19=$H17),AND($G19=$G17,$H19=""),AND($G19=$G17,$H19="-")),"-","")</f>
        <v>-</v>
      </c>
      <c r="AR19" s="44" t="str">
        <f>IF($G19=$G17,"-",SUM($AI19:$AQ19))</f>
        <v>-</v>
      </c>
      <c r="AS19" s="43" t="str">
        <f t="shared" ref="AS19" si="102">IF(OR(AND($G19=$G17,$H19=$H17),AND($G19=$G17,$H19=""),AND($G19=$G17,$H19="-")),"-","")</f>
        <v>-</v>
      </c>
      <c r="AT19" s="43" t="str">
        <f t="shared" ref="AT19" si="103">IF(OR(AND($G19=$G17,$H19=$H17),AND($G19=$G17,$H19=""),AND($G19=$G17,$H19="-")),"-","")</f>
        <v>-</v>
      </c>
      <c r="AU19" s="43" t="str">
        <f t="shared" ref="AU19" si="104">IF(OR(AND($G19=$G17,$H19=$H17),AND($G19=$G17,$H19=""),AND($G19=$G17,$H19="-")),"-","")</f>
        <v>-</v>
      </c>
      <c r="AV19" s="43" t="str">
        <f t="shared" ref="AV19" si="105">IF(OR(AND($G19=$G17,$H19=$H17),AND($G19=$G17,$H19=""),AND($G19=$G17,$H19="-")),"-","")</f>
        <v>-</v>
      </c>
      <c r="AW19" s="43" t="str">
        <f t="shared" ref="AW19" si="106">IF(OR(AND($G19=$G17,$H19=$H17),AND($G19=$G17,$H19=""),AND($G19=$G17,$H19="-")),"-","")</f>
        <v>-</v>
      </c>
      <c r="AX19" s="43" t="str">
        <f t="shared" ref="AX19" si="107">IF(OR(AND($G19=$G17,$H19=$H17),AND($G19=$G17,$H19=""),AND($G19=$G17,$H19="-")),"-","")</f>
        <v>-</v>
      </c>
      <c r="AY19" s="43" t="str">
        <f t="shared" ref="AY19" si="108">IF(OR(AND($G19=$G17,$H19=$H17),AND($G19=$G17,$H19=""),AND($G19=$G17,$H19="-")),"-","")</f>
        <v>-</v>
      </c>
      <c r="AZ19" s="43" t="str">
        <f t="shared" ref="AZ19" si="109">IF(OR(AND($G19=$G17,$H19=$H17),AND($G19=$G17,$H19=""),AND($G19=$G17,$H19="-")),"-","")</f>
        <v>-</v>
      </c>
      <c r="BA19" s="44" t="str">
        <f>IF($G19=$G17,"-",SUM($AR19:$AZ19))</f>
        <v>-</v>
      </c>
      <c r="BB19" s="107" t="str">
        <f t="shared" si="2"/>
        <v/>
      </c>
      <c r="BC19" s="45"/>
      <c r="BD19" s="108" t="str">
        <f>IF(BC19&lt;&gt;0,VLOOKUP(BC19,整理番号表!$B$13:$F$27,2,FALSE),"-")</f>
        <v>-</v>
      </c>
      <c r="BE19" s="26"/>
      <c r="BF19" s="108" t="str">
        <f>IF(BE19&lt;&gt;0,VLOOKUP(BE19,整理番号表!$P$5:$Q$39,2,FALSE),"-")</f>
        <v>-</v>
      </c>
      <c r="BG19" s="202" t="str">
        <f>IF(ISNUMBER(MATCH(BD19, {6,7,12,14,15,16,17,18,19,20,21,22,23,25,26,27,28,29,30,31,32,33,34}, 0)), "-", "")</f>
        <v/>
      </c>
      <c r="BH19" s="46"/>
      <c r="BI19" s="229"/>
      <c r="BJ19" s="43"/>
      <c r="BK19" s="46"/>
      <c r="BL19" s="26"/>
      <c r="BM19" s="46"/>
      <c r="BN19" s="115"/>
      <c r="BO19" s="116"/>
      <c r="BP19" s="116"/>
      <c r="BQ19" s="26"/>
      <c r="BR19" s="93"/>
      <c r="BS19" s="109">
        <f>IF(BR19&lt;=15000000,BR19,IF(BB19="上限3,000万円コース",IF(BR19&lt;=30000000,BR19,整理番号表!$H$44),IF(BB19="上限1,500万円コース",IF(BR19&lt;=15000000,BR19,整理番号表!$H$43))))</f>
        <v>0</v>
      </c>
      <c r="BT19" s="167">
        <f t="shared" si="30"/>
        <v>0</v>
      </c>
      <c r="BU19" s="47"/>
      <c r="BV19" s="109">
        <f t="shared" ref="BV19:BV22" si="110">BR19-BT19-BU19-BW19</f>
        <v>0</v>
      </c>
      <c r="BW19" s="48"/>
      <c r="BX19" s="110" t="str">
        <f t="shared" si="8"/>
        <v>-</v>
      </c>
      <c r="BY19" s="49" t="str">
        <f t="shared" si="9"/>
        <v>-</v>
      </c>
      <c r="BZ19" s="111"/>
      <c r="CA19" s="26"/>
      <c r="CB19" s="117" t="str">
        <f>IF(CA19&lt;&gt;0,VLOOKUP(CA19,整理番号表!$T$12:$U$23,2,FALSE),"-")</f>
        <v>-</v>
      </c>
      <c r="CC19" s="26"/>
      <c r="CD19" s="108" t="str">
        <f>IF(CC19&lt;&gt;0,VLOOKUP(CC19,整理番号表!$T$27:$U$30,2,FALSE),"-")</f>
        <v>-</v>
      </c>
      <c r="CE19" s="112"/>
      <c r="CF19" s="113"/>
    </row>
    <row r="20" spans="2:84" ht="30" customHeight="1" x14ac:dyDescent="0.4">
      <c r="B20" s="41"/>
      <c r="C20" s="41"/>
      <c r="D20" s="216"/>
      <c r="E20" s="98"/>
      <c r="F20" s="100"/>
      <c r="G20" s="99"/>
      <c r="H20" s="42" t="str">
        <f t="shared" si="70"/>
        <v>-</v>
      </c>
      <c r="I20" s="43" t="str">
        <f t="shared" ref="I20:J21" si="111">IF(OR(AND($G20=$G19,$H20=$H19),AND($G20=$G19,$H20=""),AND($G20=$G19,$H20="-")),"-","")</f>
        <v>-</v>
      </c>
      <c r="J20" s="43" t="str">
        <f t="shared" si="111"/>
        <v>-</v>
      </c>
      <c r="K20" s="93" t="str">
        <f t="shared" ref="K20:K21" si="112">IF(OR(AND($G20=$G19,$H20=$H19),AND($G20=$G19,$H20=""),AND($G20=$G19,$H20="-")),"-","")</f>
        <v>-</v>
      </c>
      <c r="L20" s="93" t="str">
        <f t="shared" ref="L20:L21" si="113">IF(OR(AND($G20=$G19,$H20=$H19),AND($G20=$G19,$H20=""),AND($G20=$G19,$H20="-")),"-","")</f>
        <v>-</v>
      </c>
      <c r="M20" s="43" t="str">
        <f t="shared" ref="M20:M21" si="114">IF(OR(AND($G20=$G19,$H20=$H19),AND($G20=$G19,$H20=""),AND($G20=$G19,$H20="-")),"-","")</f>
        <v>-</v>
      </c>
      <c r="N20" s="43" t="str">
        <f t="shared" si="4"/>
        <v>-</v>
      </c>
      <c r="O20" s="103" t="str">
        <f t="shared" ref="O20:O21" si="115">IF(OR(AND($G20=$G19,$H20=$H19),AND($G20=$G19,$H20=""),AND($G20=$G19,$H20="-")),"-","")</f>
        <v>-</v>
      </c>
      <c r="P20" s="45" t="str">
        <f t="shared" ref="P20:P21" si="116">IF(OR(AND($G20=$G19,$H20=$H19),AND($G20=$G19,$H20=""),AND($G20=$G19,$H20="-")),"-","")</f>
        <v>-</v>
      </c>
      <c r="Q20" s="106" t="str">
        <f t="shared" si="0"/>
        <v/>
      </c>
      <c r="R20" s="43" t="str">
        <f t="shared" ref="R20:R21" si="117">IF(OR(AND($G20=$G19,$H20=$H19),AND($G20=$G19,$H20=""),AND($G20=$G19,$H20="-")),"-","")</f>
        <v>-</v>
      </c>
      <c r="S20" s="43" t="str">
        <f t="shared" ref="S20:S21" si="118">IF(OR(AND($G20=$G19,$H20=$H19),AND($G20=$G19,$H20=""),AND($G20=$G19,$H20="-")),"-","")</f>
        <v>-</v>
      </c>
      <c r="T20" s="43" t="str">
        <f t="shared" ref="T20:T21" si="119">IF(OR(AND($G20=$G19,$H20=$H19),AND($G20=$G19,$H20=""),AND($G20=$G19,$H20="-")),"-","")</f>
        <v>-</v>
      </c>
      <c r="U20" s="43" t="str">
        <f t="shared" ref="U20:U21" si="120">IF(OR(AND($G20=$G19,$H20=$H19),AND($G20=$G19,$H20=""),AND($G20=$G19,$H20="-")),"-","")</f>
        <v>-</v>
      </c>
      <c r="V20" s="43" t="str">
        <f t="shared" ref="V20:V21" si="121">IF(OR(AND($G20=$G19,$H20=$H19),AND($G20=$G19,$H20=""),AND($G20=$G19,$H20="-")),"-","")</f>
        <v>-</v>
      </c>
      <c r="W20" s="43" t="str">
        <f t="shared" ref="W20:W21" si="122">IF(OR(AND($G20=$G19,$H20=$H19),AND($G20=$G19,$H20=""),AND($G20=$G19,$H20="-")),"-","")</f>
        <v>-</v>
      </c>
      <c r="X20" s="43" t="str">
        <f t="shared" ref="X20:X21" si="123">IF(OR(AND($G20=$G19,$H20=$H19),AND($G20=$G19,$H20=""),AND($G20=$G19,$H20="-")),"-","")</f>
        <v>-</v>
      </c>
      <c r="Y20" s="43" t="str">
        <f t="shared" ref="Y20:Y21" si="124">IF(OR(AND($G20=$G19,$H20=$H19),AND($G20=$G19,$H20=""),AND($G20=$G19,$H20="-")),"-","")</f>
        <v>-</v>
      </c>
      <c r="Z20" s="43" t="str">
        <f t="shared" ref="Z20:Z21" si="125">IF(OR(AND($G20=$G19,$H20=$H19),AND($G20=$G19,$H20=""),AND($G20=$G19,$H20="-")),"-","")</f>
        <v>-</v>
      </c>
      <c r="AA20" s="43" t="str">
        <f t="shared" ref="AA20:AA21" si="126">IF(OR(AND($G20=$G19,$H20=$H19),AND($G20=$G19,$H20=""),AND($G20=$G19,$H20="-")),"-","")</f>
        <v>-</v>
      </c>
      <c r="AB20" s="43" t="str">
        <f t="shared" ref="AB20:AB21" si="127">IF(OR(AND($G20=$G19,$H20=$H19),AND($G20=$G19,$H20=""),AND($G20=$G19,$H20="-")),"-","")</f>
        <v>-</v>
      </c>
      <c r="AC20" s="43" t="str">
        <f t="shared" ref="AC20:AC21" si="128">IF(OR(AND($G20=$G19,$H20=$H19),AND($G20=$G19,$H20=""),AND($G20=$G19,$H20="-")),"-","")</f>
        <v>-</v>
      </c>
      <c r="AD20" s="43" t="str">
        <f t="shared" ref="AD20:AD21" si="129">IF(OR(AND($G20=$G19,$H20=$H19),AND($G20=$G19,$H20=""),AND($G20=$G19,$H20="-")),"-","")</f>
        <v>-</v>
      </c>
      <c r="AE20" s="43" t="str">
        <f t="shared" ref="AE20:AE21" si="130">IF(OR(AND($G20=$G19,$H20=$H19),AND($G20=$G19,$H20=""),AND($G20=$G19,$H20="-")),"-","")</f>
        <v>-</v>
      </c>
      <c r="AF20" s="43" t="str">
        <f t="shared" ref="AF20:AF21" si="131">IF(OR(AND($G20=$G19,$H20=$H19),AND($G20=$G19,$H20=""),AND($G20=$G19,$H20="-")),"-","")</f>
        <v>-</v>
      </c>
      <c r="AG20" s="43" t="str">
        <f t="shared" ref="AG20:AG21" si="132">IF(OR(AND($G20=$G19,$H20=$H19),AND($G20=$G19,$H20=""),AND($G20=$G19,$H20="-")),"-","")</f>
        <v>-</v>
      </c>
      <c r="AH20" s="43" t="str">
        <f t="shared" ref="AH20:AH21" si="133">IF(OR(AND($G20=$G19,$H20=$H19),AND($G20=$G19,$H20=""),AND($G20=$G19,$H20="-")),"-","")</f>
        <v>-</v>
      </c>
      <c r="AI20" s="43" t="str">
        <f t="shared" ref="AI20:AI21" si="134">IF(OR(AND($G20=$G19,$H20=$H19),AND($G20=$G19,$H20=""),AND($G20=$G19,$H20="-")),"-","")</f>
        <v>-</v>
      </c>
      <c r="AJ20" s="43" t="str">
        <f t="shared" ref="AJ20:AJ21" si="135">IF(OR(AND($G20=$G19,$H20=$H19),AND($G20=$G19,$H20=""),AND($G20=$G19,$H20="-")),"-","")</f>
        <v>-</v>
      </c>
      <c r="AK20" s="43"/>
      <c r="AL20" s="43" t="str">
        <f t="shared" ref="AL20:AL21" si="136">IF(OR(AND($G20=$G19,$H20=$H19),AND($G20=$G19,$H20=""),AND($G20=$G19,$H20="-")),"-","")</f>
        <v>-</v>
      </c>
      <c r="AM20" s="43" t="str">
        <f t="shared" ref="AM20:AM21" si="137">IF(OR(AND($G20=$G19,$H20=$H19),AND($G20=$G19,$H20=""),AND($G20=$G19,$H20="-")),"-","")</f>
        <v>-</v>
      </c>
      <c r="AN20" s="43" t="str">
        <f t="shared" ref="AN20:AN21" si="138">IF(OR(AND($G20=$G19,$H20=$H19),AND($G20=$G19,$H20=""),AND($G20=$G19,$H20="-")),"-","")</f>
        <v>-</v>
      </c>
      <c r="AO20" s="43" t="str">
        <f t="shared" ref="AO20:AO21" si="139">IF(OR(AND($G20=$G19,$H20=$H19),AND($G20=$G19,$H20=""),AND($G20=$G19,$H20="-")),"-","")</f>
        <v>-</v>
      </c>
      <c r="AP20" s="43" t="str">
        <f t="shared" ref="AP20:AP21" si="140">IF(OR(AND($G20=$G19,$H20=$H19),AND($G20=$G19,$H20=""),AND($G20=$G19,$H20="-")),"-","")</f>
        <v>-</v>
      </c>
      <c r="AQ20" s="43" t="str">
        <f t="shared" ref="AQ20:AQ21" si="141">IF(OR(AND($G20=$G19,$H20=$H19),AND($G20=$G19,$H20=""),AND($G20=$G19,$H20="-")),"-","")</f>
        <v>-</v>
      </c>
      <c r="AR20" s="44" t="str">
        <f>IF($G20=$G19,"-",SUM($AI20:$AQ20))</f>
        <v>-</v>
      </c>
      <c r="AS20" s="43" t="str">
        <f t="shared" ref="AS20:AS21" si="142">IF(OR(AND($G20=$G19,$H20=$H19),AND($G20=$G19,$H20=""),AND($G20=$G19,$H20="-")),"-","")</f>
        <v>-</v>
      </c>
      <c r="AT20" s="43" t="str">
        <f t="shared" ref="AT20:AT21" si="143">IF(OR(AND($G20=$G19,$H20=$H19),AND($G20=$G19,$H20=""),AND($G20=$G19,$H20="-")),"-","")</f>
        <v>-</v>
      </c>
      <c r="AU20" s="43" t="str">
        <f t="shared" ref="AU20:AU21" si="144">IF(OR(AND($G20=$G19,$H20=$H19),AND($G20=$G19,$H20=""),AND($G20=$G19,$H20="-")),"-","")</f>
        <v>-</v>
      </c>
      <c r="AV20" s="43" t="str">
        <f t="shared" ref="AV20:AV21" si="145">IF(OR(AND($G20=$G19,$H20=$H19),AND($G20=$G19,$H20=""),AND($G20=$G19,$H20="-")),"-","")</f>
        <v>-</v>
      </c>
      <c r="AW20" s="43" t="str">
        <f t="shared" ref="AW20:AW21" si="146">IF(OR(AND($G20=$G19,$H20=$H19),AND($G20=$G19,$H20=""),AND($G20=$G19,$H20="-")),"-","")</f>
        <v>-</v>
      </c>
      <c r="AX20" s="43" t="str">
        <f t="shared" ref="AX20:AX21" si="147">IF(OR(AND($G20=$G19,$H20=$H19),AND($G20=$G19,$H20=""),AND($G20=$G19,$H20="-")),"-","")</f>
        <v>-</v>
      </c>
      <c r="AY20" s="43" t="str">
        <f t="shared" ref="AY20:AY21" si="148">IF(OR(AND($G20=$G19,$H20=$H19),AND($G20=$G19,$H20=""),AND($G20=$G19,$H20="-")),"-","")</f>
        <v>-</v>
      </c>
      <c r="AZ20" s="43" t="str">
        <f t="shared" ref="AZ20:AZ21" si="149">IF(OR(AND($G20=$G19,$H20=$H19),AND($G20=$G19,$H20=""),AND($G20=$G19,$H20="-")),"-","")</f>
        <v>-</v>
      </c>
      <c r="BA20" s="44" t="str">
        <f>IF($G20=$G19,"-",SUM($AR20:$AZ20))</f>
        <v>-</v>
      </c>
      <c r="BB20" s="107" t="str">
        <f t="shared" si="2"/>
        <v/>
      </c>
      <c r="BC20" s="45"/>
      <c r="BD20" s="108" t="str">
        <f>IF(BC20&lt;&gt;0,VLOOKUP(BC20,整理番号表!$B$13:$F$27,2,FALSE),"-")</f>
        <v>-</v>
      </c>
      <c r="BE20" s="26"/>
      <c r="BF20" s="108" t="str">
        <f>IF(BE20&lt;&gt;0,VLOOKUP(BE20,整理番号表!$P$5:$Q$39,2,FALSE),"-")</f>
        <v>-</v>
      </c>
      <c r="BG20" s="202" t="str">
        <f>IF(ISNUMBER(MATCH(BD20, {6,7,12,14,15,16,17,18,19,20,21,22,23,25,26,27,28,29,30,31,32,33,34}, 0)), "-", "")</f>
        <v/>
      </c>
      <c r="BH20" s="46"/>
      <c r="BI20" s="229"/>
      <c r="BJ20" s="43"/>
      <c r="BK20" s="46"/>
      <c r="BL20" s="26"/>
      <c r="BM20" s="46"/>
      <c r="BN20" s="115"/>
      <c r="BO20" s="116"/>
      <c r="BP20" s="116"/>
      <c r="BQ20" s="26"/>
      <c r="BR20" s="93"/>
      <c r="BS20" s="109">
        <f>IF(BR20&lt;=15000000,BR20,IF(BB20="上限3,000万円コース",IF(BR20&lt;=30000000,BR20,整理番号表!$H$44),IF(BB20="上限1,500万円コース",IF(BR20&lt;=15000000,BR20,整理番号表!$H$43))))</f>
        <v>0</v>
      </c>
      <c r="BT20" s="167">
        <f t="shared" si="30"/>
        <v>0</v>
      </c>
      <c r="BU20" s="50"/>
      <c r="BV20" s="109">
        <f t="shared" si="110"/>
        <v>0</v>
      </c>
      <c r="BW20" s="48"/>
      <c r="BX20" s="110" t="str">
        <f t="shared" si="8"/>
        <v>-</v>
      </c>
      <c r="BY20" s="49" t="str">
        <f t="shared" si="9"/>
        <v>-</v>
      </c>
      <c r="BZ20" s="111"/>
      <c r="CA20" s="26"/>
      <c r="CB20" s="114" t="str">
        <f>IF(CA20&lt;&gt;0,VLOOKUP(CA20,整理番号表!$T$12:$U$23,2,FALSE),"-")</f>
        <v>-</v>
      </c>
      <c r="CC20" s="26"/>
      <c r="CD20" s="108" t="str">
        <f>IF(CC20&lt;&gt;0,VLOOKUP(CC20,整理番号表!$T$27:$U$30,2,FALSE),"-")</f>
        <v>-</v>
      </c>
      <c r="CE20" s="112"/>
      <c r="CF20" s="113"/>
    </row>
    <row r="21" spans="2:84" ht="30" customHeight="1" x14ac:dyDescent="0.4">
      <c r="B21" s="41"/>
      <c r="C21" s="41"/>
      <c r="D21" s="216"/>
      <c r="E21" s="98"/>
      <c r="F21" s="101"/>
      <c r="G21" s="99"/>
      <c r="H21" s="42" t="str">
        <f t="shared" si="70"/>
        <v>-</v>
      </c>
      <c r="I21" s="43" t="str">
        <f t="shared" si="111"/>
        <v>-</v>
      </c>
      <c r="J21" s="43" t="str">
        <f t="shared" si="111"/>
        <v>-</v>
      </c>
      <c r="K21" s="93" t="str">
        <f t="shared" si="112"/>
        <v>-</v>
      </c>
      <c r="L21" s="93" t="str">
        <f t="shared" si="113"/>
        <v>-</v>
      </c>
      <c r="M21" s="43" t="str">
        <f t="shared" si="114"/>
        <v>-</v>
      </c>
      <c r="N21" s="43" t="str">
        <f t="shared" si="4"/>
        <v>-</v>
      </c>
      <c r="O21" s="103" t="str">
        <f t="shared" si="115"/>
        <v>-</v>
      </c>
      <c r="P21" s="45" t="str">
        <f t="shared" si="116"/>
        <v>-</v>
      </c>
      <c r="Q21" s="106" t="str">
        <f t="shared" si="0"/>
        <v/>
      </c>
      <c r="R21" s="43" t="str">
        <f t="shared" si="117"/>
        <v>-</v>
      </c>
      <c r="S21" s="43" t="str">
        <f t="shared" si="118"/>
        <v>-</v>
      </c>
      <c r="T21" s="43" t="str">
        <f t="shared" si="119"/>
        <v>-</v>
      </c>
      <c r="U21" s="43" t="str">
        <f t="shared" si="120"/>
        <v>-</v>
      </c>
      <c r="V21" s="43" t="str">
        <f t="shared" si="121"/>
        <v>-</v>
      </c>
      <c r="W21" s="43" t="str">
        <f t="shared" si="122"/>
        <v>-</v>
      </c>
      <c r="X21" s="43" t="str">
        <f t="shared" si="123"/>
        <v>-</v>
      </c>
      <c r="Y21" s="43" t="str">
        <f t="shared" si="124"/>
        <v>-</v>
      </c>
      <c r="Z21" s="43" t="str">
        <f t="shared" si="125"/>
        <v>-</v>
      </c>
      <c r="AA21" s="43" t="str">
        <f t="shared" si="126"/>
        <v>-</v>
      </c>
      <c r="AB21" s="43" t="str">
        <f t="shared" si="127"/>
        <v>-</v>
      </c>
      <c r="AC21" s="43" t="str">
        <f t="shared" si="128"/>
        <v>-</v>
      </c>
      <c r="AD21" s="43" t="str">
        <f t="shared" si="129"/>
        <v>-</v>
      </c>
      <c r="AE21" s="43" t="str">
        <f t="shared" si="130"/>
        <v>-</v>
      </c>
      <c r="AF21" s="43" t="str">
        <f t="shared" si="131"/>
        <v>-</v>
      </c>
      <c r="AG21" s="43" t="str">
        <f t="shared" si="132"/>
        <v>-</v>
      </c>
      <c r="AH21" s="43" t="str">
        <f t="shared" si="133"/>
        <v>-</v>
      </c>
      <c r="AI21" s="43" t="str">
        <f t="shared" si="134"/>
        <v>-</v>
      </c>
      <c r="AJ21" s="43" t="str">
        <f t="shared" si="135"/>
        <v>-</v>
      </c>
      <c r="AK21" s="43"/>
      <c r="AL21" s="43" t="str">
        <f t="shared" si="136"/>
        <v>-</v>
      </c>
      <c r="AM21" s="43" t="str">
        <f t="shared" si="137"/>
        <v>-</v>
      </c>
      <c r="AN21" s="43" t="str">
        <f t="shared" si="138"/>
        <v>-</v>
      </c>
      <c r="AO21" s="43" t="str">
        <f t="shared" si="139"/>
        <v>-</v>
      </c>
      <c r="AP21" s="43" t="str">
        <f t="shared" si="140"/>
        <v>-</v>
      </c>
      <c r="AQ21" s="43" t="str">
        <f t="shared" si="141"/>
        <v>-</v>
      </c>
      <c r="AR21" s="44" t="str">
        <f>IF($G21=$G20,"-",SUM($AI21:$AQ21))</f>
        <v>-</v>
      </c>
      <c r="AS21" s="43" t="str">
        <f t="shared" si="142"/>
        <v>-</v>
      </c>
      <c r="AT21" s="43" t="str">
        <f t="shared" si="143"/>
        <v>-</v>
      </c>
      <c r="AU21" s="43" t="str">
        <f t="shared" si="144"/>
        <v>-</v>
      </c>
      <c r="AV21" s="43" t="str">
        <f t="shared" si="145"/>
        <v>-</v>
      </c>
      <c r="AW21" s="43" t="str">
        <f t="shared" si="146"/>
        <v>-</v>
      </c>
      <c r="AX21" s="43" t="str">
        <f t="shared" si="147"/>
        <v>-</v>
      </c>
      <c r="AY21" s="43" t="str">
        <f t="shared" si="148"/>
        <v>-</v>
      </c>
      <c r="AZ21" s="43" t="str">
        <f t="shared" si="149"/>
        <v>-</v>
      </c>
      <c r="BA21" s="44" t="str">
        <f>IF($G21=$G20,"-",SUM($AR21:$AZ21))</f>
        <v>-</v>
      </c>
      <c r="BB21" s="107" t="str">
        <f t="shared" si="2"/>
        <v/>
      </c>
      <c r="BC21" s="45"/>
      <c r="BD21" s="108" t="str">
        <f>IF(BC21&lt;&gt;0,VLOOKUP(BC21,整理番号表!$B$13:$F$27,2,FALSE),"-")</f>
        <v>-</v>
      </c>
      <c r="BE21" s="26"/>
      <c r="BF21" s="108" t="str">
        <f>IF(BE21&lt;&gt;0,VLOOKUP(BE21,整理番号表!$P$5:$Q$39,2,FALSE),"-")</f>
        <v>-</v>
      </c>
      <c r="BG21" s="202" t="str">
        <f>IF(ISNUMBER(MATCH(BD21, {6,7,12,14,15,16,17,18,19,20,21,22,23,25,26,27,28,29,30,31,32,33,34}, 0)), "-", "")</f>
        <v/>
      </c>
      <c r="BH21" s="46"/>
      <c r="BI21" s="229"/>
      <c r="BJ21" s="43"/>
      <c r="BK21" s="46"/>
      <c r="BL21" s="26"/>
      <c r="BM21" s="46"/>
      <c r="BN21" s="115"/>
      <c r="BO21" s="116"/>
      <c r="BP21" s="116"/>
      <c r="BQ21" s="26"/>
      <c r="BR21" s="93"/>
      <c r="BS21" s="109">
        <f>IF(BR21&lt;=15000000,BR21,IF(BB21="上限3,000万円コース",IF(BR21&lt;=30000000,BR21,整理番号表!$H$44),IF(BB21="上限1,500万円コース",IF(BR21&lt;=15000000,BR21,整理番号表!$H$43))))</f>
        <v>0</v>
      </c>
      <c r="BT21" s="167">
        <f t="shared" si="30"/>
        <v>0</v>
      </c>
      <c r="BU21" s="47"/>
      <c r="BV21" s="109">
        <f t="shared" si="110"/>
        <v>0</v>
      </c>
      <c r="BW21" s="48"/>
      <c r="BX21" s="110" t="str">
        <f t="shared" si="8"/>
        <v>-</v>
      </c>
      <c r="BY21" s="49" t="str">
        <f t="shared" si="9"/>
        <v>-</v>
      </c>
      <c r="BZ21" s="111"/>
      <c r="CA21" s="26"/>
      <c r="CB21" s="117" t="str">
        <f>IF(CA21&lt;&gt;0,VLOOKUP(CA21,整理番号表!$T$12:$U$23,2,FALSE),"-")</f>
        <v>-</v>
      </c>
      <c r="CC21" s="26"/>
      <c r="CD21" s="108" t="str">
        <f>IF(CC21&lt;&gt;0,VLOOKUP(CC21,整理番号表!$T$27:$U$30,2,FALSE),"-")</f>
        <v>-</v>
      </c>
      <c r="CE21" s="112"/>
      <c r="CF21" s="113"/>
    </row>
    <row r="22" spans="2:84" ht="30" customHeight="1" x14ac:dyDescent="0.4">
      <c r="B22" s="41"/>
      <c r="C22" s="41"/>
      <c r="D22" s="216"/>
      <c r="E22" s="98"/>
      <c r="F22" s="101"/>
      <c r="G22" s="99"/>
      <c r="H22" s="42" t="str">
        <f t="shared" si="70"/>
        <v>-</v>
      </c>
      <c r="I22" s="43" t="str">
        <f t="shared" ref="I22:J23" si="150">IF(OR(AND($G22=$G20,$H22=$H20),AND($G22=$G20,$H22=""),AND($G22=$G20,$H22="-")),"-","")</f>
        <v>-</v>
      </c>
      <c r="J22" s="43" t="str">
        <f t="shared" si="150"/>
        <v>-</v>
      </c>
      <c r="K22" s="93" t="str">
        <f t="shared" ref="K22:K23" si="151">IF(OR(AND($G22=$G20,$H22=$H20),AND($G22=$G20,$H22=""),AND($G22=$G20,$H22="-")),"-","")</f>
        <v>-</v>
      </c>
      <c r="L22" s="93" t="str">
        <f t="shared" ref="L22:L23" si="152">IF(OR(AND($G22=$G20,$H22=$H20),AND($G22=$G20,$H22=""),AND($G22=$G20,$H22="-")),"-","")</f>
        <v>-</v>
      </c>
      <c r="M22" s="43" t="str">
        <f t="shared" ref="M22:M23" si="153">IF(OR(AND($G22=$G20,$H22=$H20),AND($G22=$G20,$H22=""),AND($G22=$G20,$H22="-")),"-","")</f>
        <v>-</v>
      </c>
      <c r="N22" s="43" t="str">
        <f t="shared" si="4"/>
        <v>-</v>
      </c>
      <c r="O22" s="103" t="str">
        <f t="shared" ref="O22:O23" si="154">IF(OR(AND($G22=$G20,$H22=$H20),AND($G22=$G20,$H22=""),AND($G22=$G20,$H22="-")),"-","")</f>
        <v>-</v>
      </c>
      <c r="P22" s="45" t="str">
        <f t="shared" ref="P22:P23" si="155">IF(OR(AND($G22=$G20,$H22=$H20),AND($G22=$G20,$H22=""),AND($G22=$G20,$H22="-")),"-","")</f>
        <v>-</v>
      </c>
      <c r="Q22" s="106" t="str">
        <f t="shared" si="0"/>
        <v/>
      </c>
      <c r="R22" s="43" t="str">
        <f t="shared" ref="R22:R23" si="156">IF(OR(AND($G22=$G20,$H22=$H20),AND($G22=$G20,$H22=""),AND($G22=$G20,$H22="-")),"-","")</f>
        <v>-</v>
      </c>
      <c r="S22" s="43" t="str">
        <f t="shared" ref="S22:S23" si="157">IF(OR(AND($G22=$G20,$H22=$H20),AND($G22=$G20,$H22=""),AND($G22=$G20,$H22="-")),"-","")</f>
        <v>-</v>
      </c>
      <c r="T22" s="43" t="str">
        <f t="shared" ref="T22:T23" si="158">IF(OR(AND($G22=$G20,$H22=$H20),AND($G22=$G20,$H22=""),AND($G22=$G20,$H22="-")),"-","")</f>
        <v>-</v>
      </c>
      <c r="U22" s="43" t="str">
        <f t="shared" ref="U22:U23" si="159">IF(OR(AND($G22=$G20,$H22=$H20),AND($G22=$G20,$H22=""),AND($G22=$G20,$H22="-")),"-","")</f>
        <v>-</v>
      </c>
      <c r="V22" s="43" t="str">
        <f t="shared" ref="V22:V23" si="160">IF(OR(AND($G22=$G20,$H22=$H20),AND($G22=$G20,$H22=""),AND($G22=$G20,$H22="-")),"-","")</f>
        <v>-</v>
      </c>
      <c r="W22" s="43" t="str">
        <f t="shared" ref="W22:W23" si="161">IF(OR(AND($G22=$G20,$H22=$H20),AND($G22=$G20,$H22=""),AND($G22=$G20,$H22="-")),"-","")</f>
        <v>-</v>
      </c>
      <c r="X22" s="43" t="str">
        <f t="shared" ref="X22:X23" si="162">IF(OR(AND($G22=$G20,$H22=$H20),AND($G22=$G20,$H22=""),AND($G22=$G20,$H22="-")),"-","")</f>
        <v>-</v>
      </c>
      <c r="Y22" s="43" t="str">
        <f t="shared" ref="Y22:Y23" si="163">IF(OR(AND($G22=$G20,$H22=$H20),AND($G22=$G20,$H22=""),AND($G22=$G20,$H22="-")),"-","")</f>
        <v>-</v>
      </c>
      <c r="Z22" s="43" t="str">
        <f t="shared" ref="Z22:Z23" si="164">IF(OR(AND($G22=$G20,$H22=$H20),AND($G22=$G20,$H22=""),AND($G22=$G20,$H22="-")),"-","")</f>
        <v>-</v>
      </c>
      <c r="AA22" s="43" t="str">
        <f t="shared" ref="AA22:AA23" si="165">IF(OR(AND($G22=$G20,$H22=$H20),AND($G22=$G20,$H22=""),AND($G22=$G20,$H22="-")),"-","")</f>
        <v>-</v>
      </c>
      <c r="AB22" s="43" t="str">
        <f t="shared" ref="AB22:AB23" si="166">IF(OR(AND($G22=$G20,$H22=$H20),AND($G22=$G20,$H22=""),AND($G22=$G20,$H22="-")),"-","")</f>
        <v>-</v>
      </c>
      <c r="AC22" s="43" t="str">
        <f t="shared" ref="AC22:AC23" si="167">IF(OR(AND($G22=$G20,$H22=$H20),AND($G22=$G20,$H22=""),AND($G22=$G20,$H22="-")),"-","")</f>
        <v>-</v>
      </c>
      <c r="AD22" s="43" t="str">
        <f t="shared" ref="AD22:AD23" si="168">IF(OR(AND($G22=$G20,$H22=$H20),AND($G22=$G20,$H22=""),AND($G22=$G20,$H22="-")),"-","")</f>
        <v>-</v>
      </c>
      <c r="AE22" s="43" t="str">
        <f t="shared" ref="AE22:AE23" si="169">IF(OR(AND($G22=$G20,$H22=$H20),AND($G22=$G20,$H22=""),AND($G22=$G20,$H22="-")),"-","")</f>
        <v>-</v>
      </c>
      <c r="AF22" s="43" t="str">
        <f t="shared" ref="AF22:AF23" si="170">IF(OR(AND($G22=$G20,$H22=$H20),AND($G22=$G20,$H22=""),AND($G22=$G20,$H22="-")),"-","")</f>
        <v>-</v>
      </c>
      <c r="AG22" s="43" t="str">
        <f t="shared" ref="AG22:AG23" si="171">IF(OR(AND($G22=$G20,$H22=$H20),AND($G22=$G20,$H22=""),AND($G22=$G20,$H22="-")),"-","")</f>
        <v>-</v>
      </c>
      <c r="AH22" s="43" t="str">
        <f t="shared" ref="AH22:AH23" si="172">IF(OR(AND($G22=$G20,$H22=$H20),AND($G22=$G20,$H22=""),AND($G22=$G20,$H22="-")),"-","")</f>
        <v>-</v>
      </c>
      <c r="AI22" s="43" t="str">
        <f t="shared" ref="AI22:AI23" si="173">IF(OR(AND($G22=$G20,$H22=$H20),AND($G22=$G20,$H22=""),AND($G22=$G20,$H22="-")),"-","")</f>
        <v>-</v>
      </c>
      <c r="AJ22" s="43" t="str">
        <f t="shared" ref="AJ22:AJ23" si="174">IF(OR(AND($G22=$G20,$H22=$H20),AND($G22=$G20,$H22=""),AND($G22=$G20,$H22="-")),"-","")</f>
        <v>-</v>
      </c>
      <c r="AK22" s="43"/>
      <c r="AL22" s="43" t="str">
        <f t="shared" ref="AL22:AL23" si="175">IF(OR(AND($G22=$G20,$H22=$H20),AND($G22=$G20,$H22=""),AND($G22=$G20,$H22="-")),"-","")</f>
        <v>-</v>
      </c>
      <c r="AM22" s="43" t="str">
        <f t="shared" ref="AM22:AM23" si="176">IF(OR(AND($G22=$G20,$H22=$H20),AND($G22=$G20,$H22=""),AND($G22=$G20,$H22="-")),"-","")</f>
        <v>-</v>
      </c>
      <c r="AN22" s="43" t="str">
        <f t="shared" ref="AN22:AN23" si="177">IF(OR(AND($G22=$G20,$H22=$H20),AND($G22=$G20,$H22=""),AND($G22=$G20,$H22="-")),"-","")</f>
        <v>-</v>
      </c>
      <c r="AO22" s="43" t="str">
        <f t="shared" ref="AO22:AO23" si="178">IF(OR(AND($G22=$G20,$H22=$H20),AND($G22=$G20,$H22=""),AND($G22=$G20,$H22="-")),"-","")</f>
        <v>-</v>
      </c>
      <c r="AP22" s="43" t="str">
        <f t="shared" ref="AP22:AP23" si="179">IF(OR(AND($G22=$G20,$H22=$H20),AND($G22=$G20,$H22=""),AND($G22=$G20,$H22="-")),"-","")</f>
        <v>-</v>
      </c>
      <c r="AQ22" s="43" t="str">
        <f t="shared" ref="AQ22:AQ23" si="180">IF(OR(AND($G22=$G20,$H22=$H20),AND($G22=$G20,$H22=""),AND($G22=$G20,$H22="-")),"-","")</f>
        <v>-</v>
      </c>
      <c r="AR22" s="44" t="str">
        <f>IF($G22=$G20,"-",SUM($AI22:$AQ22))</f>
        <v>-</v>
      </c>
      <c r="AS22" s="43" t="str">
        <f t="shared" ref="AS22:AS23" si="181">IF(OR(AND($G22=$G20,$H22=$H20),AND($G22=$G20,$H22=""),AND($G22=$G20,$H22="-")),"-","")</f>
        <v>-</v>
      </c>
      <c r="AT22" s="43" t="str">
        <f t="shared" ref="AT22:AT23" si="182">IF(OR(AND($G22=$G20,$H22=$H20),AND($G22=$G20,$H22=""),AND($G22=$G20,$H22="-")),"-","")</f>
        <v>-</v>
      </c>
      <c r="AU22" s="43" t="str">
        <f t="shared" ref="AU22:AU23" si="183">IF(OR(AND($G22=$G20,$H22=$H20),AND($G22=$G20,$H22=""),AND($G22=$G20,$H22="-")),"-","")</f>
        <v>-</v>
      </c>
      <c r="AV22" s="43" t="str">
        <f t="shared" ref="AV22:AV23" si="184">IF(OR(AND($G22=$G20,$H22=$H20),AND($G22=$G20,$H22=""),AND($G22=$G20,$H22="-")),"-","")</f>
        <v>-</v>
      </c>
      <c r="AW22" s="43" t="str">
        <f t="shared" ref="AW22:AW23" si="185">IF(OR(AND($G22=$G20,$H22=$H20),AND($G22=$G20,$H22=""),AND($G22=$G20,$H22="-")),"-","")</f>
        <v>-</v>
      </c>
      <c r="AX22" s="43" t="str">
        <f t="shared" ref="AX22:AX23" si="186">IF(OR(AND($G22=$G20,$H22=$H20),AND($G22=$G20,$H22=""),AND($G22=$G20,$H22="-")),"-","")</f>
        <v>-</v>
      </c>
      <c r="AY22" s="43" t="str">
        <f t="shared" ref="AY22:AY23" si="187">IF(OR(AND($G22=$G20,$H22=$H20),AND($G22=$G20,$H22=""),AND($G22=$G20,$H22="-")),"-","")</f>
        <v>-</v>
      </c>
      <c r="AZ22" s="43" t="str">
        <f t="shared" ref="AZ22:AZ23" si="188">IF(OR(AND($G22=$G20,$H22=$H20),AND($G22=$G20,$H22=""),AND($G22=$G20,$H22="-")),"-","")</f>
        <v>-</v>
      </c>
      <c r="BA22" s="44" t="str">
        <f>IF($G22=$G20,"-",SUM($AR22:$AZ22))</f>
        <v>-</v>
      </c>
      <c r="BB22" s="107" t="str">
        <f t="shared" si="2"/>
        <v/>
      </c>
      <c r="BC22" s="45"/>
      <c r="BD22" s="108" t="str">
        <f>IF(BC22&lt;&gt;0,VLOOKUP(BC22,整理番号表!$B$13:$F$27,2,FALSE),"-")</f>
        <v>-</v>
      </c>
      <c r="BE22" s="26"/>
      <c r="BF22" s="108" t="str">
        <f>IF(BE22&lt;&gt;0,VLOOKUP(BE22,整理番号表!$P$5:$Q$39,2,FALSE),"-")</f>
        <v>-</v>
      </c>
      <c r="BG22" s="202" t="str">
        <f>IF(ISNUMBER(MATCH(BD22, {6,7,12,14,15,16,17,18,19,20,21,22,23,25,26,27,28,29,30,31,32,33,34}, 0)), "-", "")</f>
        <v/>
      </c>
      <c r="BH22" s="46"/>
      <c r="BI22" s="229"/>
      <c r="BJ22" s="43"/>
      <c r="BK22" s="46"/>
      <c r="BL22" s="26"/>
      <c r="BM22" s="46"/>
      <c r="BN22" s="115"/>
      <c r="BO22" s="116"/>
      <c r="BP22" s="116"/>
      <c r="BQ22" s="26"/>
      <c r="BR22" s="93"/>
      <c r="BS22" s="109">
        <f>IF(BR22&lt;=15000000,BR22,IF(BB22="上限3,000万円コース",IF(BR22&lt;=30000000,BR22,整理番号表!$H$44),IF(BB22="上限1,500万円コース",IF(BR22&lt;=15000000,BR22,整理番号表!$H$43))))</f>
        <v>0</v>
      </c>
      <c r="BT22" s="167">
        <f t="shared" si="30"/>
        <v>0</v>
      </c>
      <c r="BU22" s="47"/>
      <c r="BV22" s="109">
        <f t="shared" si="110"/>
        <v>0</v>
      </c>
      <c r="BW22" s="48"/>
      <c r="BX22" s="110" t="str">
        <f t="shared" si="8"/>
        <v>-</v>
      </c>
      <c r="BY22" s="49" t="str">
        <f t="shared" si="9"/>
        <v>-</v>
      </c>
      <c r="BZ22" s="111"/>
      <c r="CA22" s="26"/>
      <c r="CB22" s="117" t="str">
        <f>IF(CA22&lt;&gt;0,VLOOKUP(CA22,整理番号表!$T$12:$U$23,2,FALSE),"-")</f>
        <v>-</v>
      </c>
      <c r="CC22" s="26"/>
      <c r="CD22" s="108" t="str">
        <f>IF(CC22&lt;&gt;0,VLOOKUP(CC22,整理番号表!$T$27:$U$30,2,FALSE),"-")</f>
        <v>-</v>
      </c>
      <c r="CE22" s="112"/>
      <c r="CF22" s="113"/>
    </row>
    <row r="23" spans="2:84" ht="30" customHeight="1" x14ac:dyDescent="0.4">
      <c r="B23" s="41"/>
      <c r="C23" s="41"/>
      <c r="D23" s="216"/>
      <c r="E23" s="98"/>
      <c r="F23" s="101"/>
      <c r="G23" s="99"/>
      <c r="H23" s="42" t="str">
        <f t="shared" ref="H23" si="189">IF(E23="","-","")</f>
        <v>-</v>
      </c>
      <c r="I23" s="43" t="str">
        <f t="shared" si="150"/>
        <v>-</v>
      </c>
      <c r="J23" s="43" t="str">
        <f t="shared" si="150"/>
        <v>-</v>
      </c>
      <c r="K23" s="93" t="str">
        <f t="shared" si="151"/>
        <v>-</v>
      </c>
      <c r="L23" s="93" t="str">
        <f t="shared" si="152"/>
        <v>-</v>
      </c>
      <c r="M23" s="43" t="str">
        <f t="shared" si="153"/>
        <v>-</v>
      </c>
      <c r="N23" s="43" t="str">
        <f t="shared" si="4"/>
        <v>-</v>
      </c>
      <c r="O23" s="103" t="str">
        <f t="shared" si="154"/>
        <v>-</v>
      </c>
      <c r="P23" s="45" t="str">
        <f t="shared" si="155"/>
        <v>-</v>
      </c>
      <c r="Q23" s="106" t="str">
        <f t="shared" si="0"/>
        <v/>
      </c>
      <c r="R23" s="43" t="str">
        <f t="shared" si="156"/>
        <v>-</v>
      </c>
      <c r="S23" s="43" t="str">
        <f t="shared" si="157"/>
        <v>-</v>
      </c>
      <c r="T23" s="43" t="str">
        <f t="shared" si="158"/>
        <v>-</v>
      </c>
      <c r="U23" s="43" t="str">
        <f t="shared" si="159"/>
        <v>-</v>
      </c>
      <c r="V23" s="43" t="str">
        <f t="shared" si="160"/>
        <v>-</v>
      </c>
      <c r="W23" s="43" t="str">
        <f t="shared" si="161"/>
        <v>-</v>
      </c>
      <c r="X23" s="43" t="str">
        <f t="shared" si="162"/>
        <v>-</v>
      </c>
      <c r="Y23" s="43" t="str">
        <f t="shared" si="163"/>
        <v>-</v>
      </c>
      <c r="Z23" s="43" t="str">
        <f t="shared" si="164"/>
        <v>-</v>
      </c>
      <c r="AA23" s="43" t="str">
        <f t="shared" si="165"/>
        <v>-</v>
      </c>
      <c r="AB23" s="43" t="str">
        <f t="shared" si="166"/>
        <v>-</v>
      </c>
      <c r="AC23" s="43" t="str">
        <f t="shared" si="167"/>
        <v>-</v>
      </c>
      <c r="AD23" s="43" t="str">
        <f t="shared" si="168"/>
        <v>-</v>
      </c>
      <c r="AE23" s="43" t="str">
        <f t="shared" si="169"/>
        <v>-</v>
      </c>
      <c r="AF23" s="43" t="str">
        <f t="shared" si="170"/>
        <v>-</v>
      </c>
      <c r="AG23" s="43" t="str">
        <f t="shared" si="171"/>
        <v>-</v>
      </c>
      <c r="AH23" s="43" t="str">
        <f t="shared" si="172"/>
        <v>-</v>
      </c>
      <c r="AI23" s="43" t="str">
        <f t="shared" si="173"/>
        <v>-</v>
      </c>
      <c r="AJ23" s="43" t="str">
        <f t="shared" si="174"/>
        <v>-</v>
      </c>
      <c r="AK23" s="43"/>
      <c r="AL23" s="43" t="str">
        <f t="shared" si="175"/>
        <v>-</v>
      </c>
      <c r="AM23" s="43" t="str">
        <f t="shared" si="176"/>
        <v>-</v>
      </c>
      <c r="AN23" s="43" t="str">
        <f t="shared" si="177"/>
        <v>-</v>
      </c>
      <c r="AO23" s="43" t="str">
        <f t="shared" si="178"/>
        <v>-</v>
      </c>
      <c r="AP23" s="43" t="str">
        <f t="shared" si="179"/>
        <v>-</v>
      </c>
      <c r="AQ23" s="43" t="str">
        <f t="shared" si="180"/>
        <v>-</v>
      </c>
      <c r="AR23" s="44" t="str">
        <f>IF($G23=$G21,"-",SUM($AI23:$AQ23))</f>
        <v>-</v>
      </c>
      <c r="AS23" s="43" t="str">
        <f t="shared" si="181"/>
        <v>-</v>
      </c>
      <c r="AT23" s="43" t="str">
        <f t="shared" si="182"/>
        <v>-</v>
      </c>
      <c r="AU23" s="43" t="str">
        <f t="shared" si="183"/>
        <v>-</v>
      </c>
      <c r="AV23" s="43" t="str">
        <f t="shared" si="184"/>
        <v>-</v>
      </c>
      <c r="AW23" s="43" t="str">
        <f t="shared" si="185"/>
        <v>-</v>
      </c>
      <c r="AX23" s="43" t="str">
        <f t="shared" si="186"/>
        <v>-</v>
      </c>
      <c r="AY23" s="43" t="str">
        <f t="shared" si="187"/>
        <v>-</v>
      </c>
      <c r="AZ23" s="43" t="str">
        <f t="shared" si="188"/>
        <v>-</v>
      </c>
      <c r="BA23" s="44" t="str">
        <f>IF($G23=$G21,"-",SUM($AR23:$AZ23))</f>
        <v>-</v>
      </c>
      <c r="BB23" s="107" t="str">
        <f t="shared" si="2"/>
        <v/>
      </c>
      <c r="BC23" s="45"/>
      <c r="BD23" s="108" t="str">
        <f>IF(BC23&lt;&gt;0,VLOOKUP(BC23,整理番号表!$B$13:$F$27,2,FALSE),"-")</f>
        <v>-</v>
      </c>
      <c r="BE23" s="26"/>
      <c r="BF23" s="108" t="str">
        <f>IF(BE23&lt;&gt;0,VLOOKUP(BE23,整理番号表!$P$5:$Q$39,2,FALSE),"-")</f>
        <v>-</v>
      </c>
      <c r="BG23" s="202" t="str">
        <f>IF(ISNUMBER(MATCH(BD23, {6,7,12,14,15,16,17,18,19,20,21,22,23,25,26,27,28,29,30,31,32,33,34}, 0)), "-", "")</f>
        <v/>
      </c>
      <c r="BH23" s="46"/>
      <c r="BI23" s="229"/>
      <c r="BJ23" s="43"/>
      <c r="BK23" s="46"/>
      <c r="BL23" s="26"/>
      <c r="BM23" s="46"/>
      <c r="BN23" s="115"/>
      <c r="BO23" s="116"/>
      <c r="BP23" s="116"/>
      <c r="BQ23" s="26"/>
      <c r="BR23" s="93"/>
      <c r="BS23" s="109">
        <f>IF(BR23&lt;=15000000,BR23,IF(BB23="上限3,000万円コース",IF(BR23&lt;=30000000,BR23,整理番号表!$H$44),IF(BB23="上限1,500万円コース",IF(BR23&lt;=15000000,BR23,整理番号表!$H$43))))</f>
        <v>0</v>
      </c>
      <c r="BT23" s="167">
        <f t="shared" si="30"/>
        <v>0</v>
      </c>
      <c r="BU23" s="47"/>
      <c r="BV23" s="109">
        <f t="shared" ref="BV23" si="190">BR23-BT23-BU23-BW23</f>
        <v>0</v>
      </c>
      <c r="BW23" s="48"/>
      <c r="BX23" s="110" t="str">
        <f t="shared" si="8"/>
        <v>-</v>
      </c>
      <c r="BY23" s="49" t="str">
        <f t="shared" si="9"/>
        <v>-</v>
      </c>
      <c r="BZ23" s="111"/>
      <c r="CA23" s="26"/>
      <c r="CB23" s="117" t="str">
        <f>IF(CA23&lt;&gt;0,VLOOKUP(CA23,整理番号表!$T$12:$U$23,2,FALSE),"-")</f>
        <v>-</v>
      </c>
      <c r="CC23" s="26"/>
      <c r="CD23" s="108" t="str">
        <f>IF(CC23&lt;&gt;0,VLOOKUP(CC23,整理番号表!$T$27:$U$30,2,FALSE),"-")</f>
        <v>-</v>
      </c>
      <c r="CE23" s="112"/>
      <c r="CF23" s="113"/>
    </row>
    <row r="24" spans="2:84" ht="19.899999999999999" customHeight="1" x14ac:dyDescent="0.4">
      <c r="B24" s="118" t="s">
        <v>16</v>
      </c>
      <c r="C24" s="52"/>
      <c r="D24" s="52">
        <f>SUBTOTAL(3,D11:D23)</f>
        <v>0</v>
      </c>
      <c r="E24" s="52">
        <f>SUBTOTAL(3,E11:E23)</f>
        <v>0</v>
      </c>
      <c r="F24" s="52">
        <f>SUBTOTAL(3,F11:F23)</f>
        <v>0</v>
      </c>
      <c r="G24" s="119" t="e" cm="1">
        <f t="array" ref="G24">SUMPRODUCT(1/COUNTIF(G11:G23,G11:G23))</f>
        <v>#DIV/0!</v>
      </c>
      <c r="H24" s="51"/>
      <c r="I24" s="51"/>
      <c r="J24" s="51"/>
      <c r="K24" s="51"/>
      <c r="L24" s="51"/>
      <c r="M24" s="52"/>
      <c r="N24" s="119"/>
      <c r="O24" s="53"/>
      <c r="P24" s="54"/>
      <c r="Q24" s="119"/>
      <c r="R24" s="52"/>
      <c r="S24" s="52"/>
      <c r="T24" s="52"/>
      <c r="U24" s="52"/>
      <c r="V24" s="52"/>
      <c r="W24" s="52"/>
      <c r="X24" s="52"/>
      <c r="Y24" s="120"/>
      <c r="Z24" s="121"/>
      <c r="AA24" s="120"/>
      <c r="AB24" s="120"/>
      <c r="AC24" s="120"/>
      <c r="AD24" s="120"/>
      <c r="AE24" s="120"/>
      <c r="AF24" s="122"/>
      <c r="AG24" s="123"/>
      <c r="AH24" s="120"/>
      <c r="AI24" s="120"/>
      <c r="AJ24" s="120"/>
      <c r="AK24" s="120"/>
      <c r="AL24" s="52"/>
      <c r="AM24" s="52"/>
      <c r="AN24" s="52"/>
      <c r="AO24" s="52"/>
      <c r="AP24" s="52"/>
      <c r="AQ24" s="52"/>
      <c r="AR24" s="52"/>
      <c r="AS24" s="52"/>
      <c r="AT24" s="52"/>
      <c r="AU24" s="53"/>
      <c r="AV24" s="124"/>
      <c r="AW24" s="119"/>
      <c r="AX24" s="119"/>
      <c r="AY24" s="52"/>
      <c r="AZ24" s="52"/>
      <c r="BA24" s="119"/>
      <c r="BB24" s="125"/>
      <c r="BC24" s="119"/>
      <c r="BD24" s="52"/>
      <c r="BE24" s="52"/>
      <c r="BF24" s="52"/>
      <c r="BG24" s="52"/>
      <c r="BH24" s="52"/>
      <c r="BI24" s="52"/>
      <c r="BJ24" s="52"/>
      <c r="BK24" s="52"/>
      <c r="BL24" s="52"/>
      <c r="BM24" s="52"/>
      <c r="BN24" s="52"/>
      <c r="BO24" s="52"/>
      <c r="BP24" s="52"/>
      <c r="BQ24" s="52"/>
      <c r="BR24" s="125">
        <f t="shared" ref="BR24:BW24" si="191">SUBTOTAL(9,BR11:BR23)</f>
        <v>0</v>
      </c>
      <c r="BS24" s="125">
        <f t="shared" si="191"/>
        <v>0</v>
      </c>
      <c r="BT24" s="125">
        <f t="shared" si="191"/>
        <v>0</v>
      </c>
      <c r="BU24" s="125">
        <f t="shared" si="191"/>
        <v>0</v>
      </c>
      <c r="BV24" s="125">
        <f t="shared" si="191"/>
        <v>0</v>
      </c>
      <c r="BW24" s="125">
        <f t="shared" si="191"/>
        <v>0</v>
      </c>
      <c r="BX24" s="52"/>
      <c r="BY24" s="126"/>
      <c r="BZ24" s="52"/>
      <c r="CA24" s="52"/>
      <c r="CB24" s="52"/>
      <c r="CC24" s="52"/>
      <c r="CD24" s="52"/>
      <c r="CE24" s="52"/>
      <c r="CF24" s="127"/>
    </row>
    <row r="25" spans="2:84" x14ac:dyDescent="0.4">
      <c r="AG25" s="55"/>
      <c r="BB25" s="22"/>
    </row>
    <row r="26" spans="2:84" x14ac:dyDescent="0.4">
      <c r="B26" s="1" t="s">
        <v>218</v>
      </c>
      <c r="C26" s="1"/>
      <c r="D26" s="1"/>
      <c r="E26" s="1"/>
      <c r="F26" s="1"/>
      <c r="G26" s="1"/>
      <c r="H26" s="1"/>
      <c r="I26" s="1"/>
      <c r="J26" s="1"/>
      <c r="K26" s="1"/>
      <c r="L26" s="1"/>
      <c r="M26" s="1"/>
      <c r="N26" s="1"/>
      <c r="O26" s="1"/>
      <c r="P26" s="1"/>
      <c r="Q26" s="1"/>
      <c r="R26" s="1"/>
      <c r="S26" s="1"/>
      <c r="T26" s="1"/>
      <c r="U26" s="1"/>
      <c r="V26" s="1"/>
      <c r="W26" s="1"/>
      <c r="X26" s="1"/>
      <c r="Y26" s="1"/>
      <c r="Z26" s="1"/>
      <c r="AA26" s="1"/>
      <c r="AB26"/>
      <c r="AG26" s="55"/>
      <c r="BB26" s="22"/>
    </row>
    <row r="27" spans="2:84" x14ac:dyDescent="0.4">
      <c r="B27" s="1" t="s">
        <v>244</v>
      </c>
      <c r="C27"/>
      <c r="D27"/>
      <c r="E27"/>
      <c r="F27"/>
      <c r="G27"/>
      <c r="H27"/>
      <c r="I27"/>
      <c r="J27"/>
      <c r="K27"/>
      <c r="L27"/>
      <c r="M27"/>
      <c r="N27"/>
      <c r="O27"/>
      <c r="P27"/>
      <c r="Q27"/>
      <c r="R27"/>
      <c r="S27"/>
      <c r="T27"/>
      <c r="U27"/>
      <c r="V27"/>
      <c r="W27"/>
      <c r="X27"/>
      <c r="Y27"/>
      <c r="Z27"/>
      <c r="AA27"/>
      <c r="AB27"/>
      <c r="AG27" s="55"/>
      <c r="BB27" s="22"/>
    </row>
    <row r="28" spans="2:84" x14ac:dyDescent="0.4">
      <c r="B28" s="1" t="s">
        <v>245</v>
      </c>
      <c r="C28"/>
      <c r="D28"/>
      <c r="E28"/>
      <c r="F28"/>
      <c r="G28"/>
      <c r="H28"/>
      <c r="I28"/>
      <c r="J28"/>
      <c r="K28"/>
      <c r="L28"/>
      <c r="M28"/>
      <c r="N28"/>
      <c r="O28"/>
      <c r="P28"/>
      <c r="Q28"/>
      <c r="R28"/>
      <c r="S28"/>
      <c r="T28"/>
      <c r="U28"/>
      <c r="V28"/>
      <c r="W28"/>
      <c r="X28"/>
      <c r="Y28"/>
      <c r="Z28"/>
      <c r="AA28"/>
      <c r="AB28"/>
      <c r="AG28" s="55"/>
      <c r="BB28" s="22"/>
    </row>
    <row r="29" spans="2:84" x14ac:dyDescent="0.4">
      <c r="B29" s="1" t="s">
        <v>267</v>
      </c>
      <c r="C29" s="1"/>
      <c r="D29" s="1"/>
      <c r="E29" s="1"/>
      <c r="F29" s="1"/>
      <c r="G29" s="1"/>
      <c r="H29" s="1"/>
      <c r="I29" s="1"/>
      <c r="J29" s="1"/>
      <c r="K29" s="1"/>
      <c r="L29" s="1"/>
      <c r="M29" s="1"/>
      <c r="N29" s="1"/>
      <c r="O29" s="1"/>
      <c r="P29" s="1"/>
      <c r="Q29" s="1"/>
      <c r="R29" s="1"/>
      <c r="S29" s="1"/>
      <c r="T29" s="1"/>
      <c r="U29" s="1"/>
      <c r="V29" s="1"/>
      <c r="W29" s="1"/>
      <c r="X29" s="1"/>
      <c r="Y29" s="1"/>
      <c r="Z29" s="1"/>
      <c r="AA29" s="1"/>
      <c r="AB29" s="1"/>
      <c r="AG29" s="55"/>
      <c r="BB29" s="22"/>
    </row>
    <row r="30" spans="2:84" x14ac:dyDescent="0.4">
      <c r="B30" s="12" t="s">
        <v>246</v>
      </c>
      <c r="C30"/>
      <c r="D30"/>
      <c r="E30"/>
      <c r="F30"/>
      <c r="G30"/>
      <c r="H30"/>
      <c r="I30"/>
      <c r="J30"/>
      <c r="K30"/>
      <c r="L30"/>
      <c r="M30"/>
      <c r="N30"/>
      <c r="O30"/>
      <c r="P30"/>
      <c r="Q30"/>
      <c r="R30"/>
      <c r="S30"/>
      <c r="T30"/>
      <c r="U30"/>
      <c r="V30"/>
      <c r="W30"/>
      <c r="X30"/>
      <c r="Y30"/>
      <c r="Z30"/>
      <c r="AA30"/>
      <c r="AB30"/>
      <c r="AG30" s="55"/>
      <c r="BB30" s="22"/>
    </row>
    <row r="31" spans="2:84" x14ac:dyDescent="0.4">
      <c r="B31" s="1" t="s">
        <v>266</v>
      </c>
      <c r="AG31" s="55"/>
      <c r="BB31" s="22"/>
    </row>
    <row r="32" spans="2:84" x14ac:dyDescent="0.4">
      <c r="B32" s="1" t="s">
        <v>265</v>
      </c>
      <c r="AG32" s="55"/>
      <c r="BB32" s="22"/>
    </row>
    <row r="33" spans="2:85" x14ac:dyDescent="0.4">
      <c r="AG33" s="55"/>
      <c r="BB33" s="22"/>
    </row>
    <row r="34" spans="2:85" x14ac:dyDescent="0.4">
      <c r="AG34" s="55"/>
      <c r="BB34" s="22"/>
    </row>
    <row r="35" spans="2:85" s="17" customFormat="1" x14ac:dyDescent="0.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55"/>
      <c r="AH35" s="14"/>
      <c r="AI35" s="14"/>
      <c r="AJ35" s="14"/>
      <c r="AK35" s="14"/>
      <c r="AL35" s="14"/>
      <c r="AM35" s="14"/>
      <c r="AN35" s="14"/>
      <c r="AO35" s="14"/>
      <c r="AP35" s="14"/>
      <c r="AQ35" s="14"/>
      <c r="AR35" s="14"/>
      <c r="AS35" s="14"/>
      <c r="AT35" s="14"/>
      <c r="AU35" s="14"/>
      <c r="AV35" s="14"/>
      <c r="AW35" s="14"/>
      <c r="AX35" s="14"/>
      <c r="AY35" s="14"/>
      <c r="AZ35" s="14"/>
      <c r="BA35" s="14"/>
      <c r="BB35" s="22"/>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row>
    <row r="36" spans="2:85" s="17" customFormat="1" x14ac:dyDescent="0.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55"/>
      <c r="AH36" s="14"/>
      <c r="AI36" s="14"/>
      <c r="AJ36" s="14"/>
      <c r="AK36" s="14"/>
      <c r="AL36" s="14"/>
      <c r="AM36" s="14"/>
      <c r="AN36" s="14"/>
      <c r="AO36" s="14"/>
      <c r="AP36" s="14"/>
      <c r="AQ36" s="14"/>
      <c r="AR36" s="14"/>
      <c r="AS36" s="14"/>
      <c r="AT36" s="14"/>
      <c r="AU36" s="14"/>
      <c r="AV36" s="14"/>
      <c r="AW36" s="14"/>
      <c r="AX36" s="14"/>
      <c r="AY36" s="14"/>
      <c r="AZ36" s="14"/>
      <c r="BA36" s="14"/>
      <c r="BB36" s="22"/>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row>
    <row r="37" spans="2:85" s="17" customFormat="1" x14ac:dyDescent="0.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55"/>
      <c r="AH37" s="14"/>
      <c r="AI37" s="14"/>
      <c r="AJ37" s="14"/>
      <c r="AK37" s="14"/>
      <c r="AL37" s="14"/>
      <c r="AM37" s="14"/>
      <c r="AN37" s="14"/>
      <c r="AO37" s="14"/>
      <c r="AP37" s="14"/>
      <c r="AQ37" s="14"/>
      <c r="AR37" s="14"/>
      <c r="AS37" s="14"/>
      <c r="AT37" s="14"/>
      <c r="AU37" s="14"/>
      <c r="AV37" s="14"/>
      <c r="AW37" s="14"/>
      <c r="AX37" s="14"/>
      <c r="AY37" s="14"/>
      <c r="AZ37" s="14"/>
      <c r="BA37" s="14"/>
      <c r="BB37" s="22"/>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row>
    <row r="38" spans="2:85" s="17" customFormat="1" x14ac:dyDescent="0.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55"/>
      <c r="AH38" s="14"/>
      <c r="AI38" s="14"/>
      <c r="AJ38" s="14"/>
      <c r="AK38" s="14"/>
      <c r="AL38" s="14"/>
      <c r="AM38" s="14"/>
      <c r="AN38" s="14"/>
      <c r="AO38" s="14"/>
      <c r="AP38" s="14"/>
      <c r="AQ38" s="14"/>
      <c r="AR38" s="14"/>
      <c r="AS38" s="14"/>
      <c r="AT38" s="14"/>
      <c r="AU38" s="14"/>
      <c r="AV38" s="14"/>
      <c r="AW38" s="14"/>
      <c r="AX38" s="14"/>
      <c r="AY38" s="14"/>
      <c r="AZ38" s="14"/>
      <c r="BA38" s="14"/>
      <c r="BB38" s="22"/>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row>
  </sheetData>
  <autoFilter ref="A6:CG6" xr:uid="{23803777-5DB8-46E6-A0D4-2196C2A20A73}"/>
  <mergeCells count="65">
    <mergeCell ref="BZ4:CE4"/>
    <mergeCell ref="BQ5:BQ6"/>
    <mergeCell ref="AI4:AR4"/>
    <mergeCell ref="AS4:AZ4"/>
    <mergeCell ref="M4:P4"/>
    <mergeCell ref="N5:N6"/>
    <mergeCell ref="AH5:AH6"/>
    <mergeCell ref="AR5:AR6"/>
    <mergeCell ref="AW5:AW6"/>
    <mergeCell ref="AX5:AX6"/>
    <mergeCell ref="BR4:BY4"/>
    <mergeCell ref="CC5:CE5"/>
    <mergeCell ref="BR5:BR6"/>
    <mergeCell ref="BS5:BS6"/>
    <mergeCell ref="BT5:BT6"/>
    <mergeCell ref="BU5:BU6"/>
    <mergeCell ref="BV5:BV6"/>
    <mergeCell ref="BW5:BW6"/>
    <mergeCell ref="BX5:BX6"/>
    <mergeCell ref="BY5:BY6"/>
    <mergeCell ref="BZ5:BZ6"/>
    <mergeCell ref="CA5:CB5"/>
    <mergeCell ref="CF4:CF6"/>
    <mergeCell ref="K5:K6"/>
    <mergeCell ref="M5:M6"/>
    <mergeCell ref="O5:O6"/>
    <mergeCell ref="P5:P6"/>
    <mergeCell ref="R5:R6"/>
    <mergeCell ref="S5:V5"/>
    <mergeCell ref="W5:X5"/>
    <mergeCell ref="BJ4:BJ6"/>
    <mergeCell ref="BK4:BK6"/>
    <mergeCell ref="BL4:BL6"/>
    <mergeCell ref="BM4:BM6"/>
    <mergeCell ref="BN4:BN5"/>
    <mergeCell ref="BO4:BQ4"/>
    <mergeCell ref="BO5:BO6"/>
    <mergeCell ref="BP5:BP6"/>
    <mergeCell ref="BA4:BA6"/>
    <mergeCell ref="BB4:BB6"/>
    <mergeCell ref="BC4:BD5"/>
    <mergeCell ref="BE4:BG5"/>
    <mergeCell ref="BH4:BI5"/>
    <mergeCell ref="AY5:AY6"/>
    <mergeCell ref="AZ5:AZ6"/>
    <mergeCell ref="K4:L4"/>
    <mergeCell ref="Q4:Q6"/>
    <mergeCell ref="R4:X4"/>
    <mergeCell ref="Y4:AF4"/>
    <mergeCell ref="AE5:AE6"/>
    <mergeCell ref="AF5:AF6"/>
    <mergeCell ref="AG4:AG6"/>
    <mergeCell ref="Y5:Y6"/>
    <mergeCell ref="Z5:Z6"/>
    <mergeCell ref="AA5:AA6"/>
    <mergeCell ref="AB5:AD5"/>
    <mergeCell ref="J4:J6"/>
    <mergeCell ref="B4:B6"/>
    <mergeCell ref="C4:C6"/>
    <mergeCell ref="E4:E6"/>
    <mergeCell ref="G4:G6"/>
    <mergeCell ref="H4:H6"/>
    <mergeCell ref="F4:F6"/>
    <mergeCell ref="D4:D6"/>
    <mergeCell ref="I4:I6"/>
  </mergeCells>
  <phoneticPr fontId="2"/>
  <conditionalFormatting sqref="G7 G9:G23">
    <cfRule type="duplicateValues" dxfId="2" priority="4"/>
  </conditionalFormatting>
  <conditionalFormatting sqref="N7:N11 G8 H8:M10 O8:BA11 J11:M11 H11:I23 J12:BA23">
    <cfRule type="expression" dxfId="1" priority="1">
      <formula xml:space="preserve"> INDIRECT(ADDRESS(ROW()-1,COLUMN($G:$G)))=INDIRECT(ADDRESS(ROW(),COLUMN($G:$G)))</formula>
    </cfRule>
  </conditionalFormatting>
  <conditionalFormatting sqref="BX7:BX23">
    <cfRule type="containsText" dxfId="0" priority="5" operator="containsText" text="×">
      <formula>NOT(ISERROR(SEARCH("×",BX7)))</formula>
    </cfRule>
  </conditionalFormatting>
  <dataValidations count="18">
    <dataValidation type="list" allowBlank="1" showInputMessage="1" showErrorMessage="1" sqref="AE7:AE23" xr:uid="{9978DC9D-C69A-4372-AF76-7D4C3F74E399}">
      <formula1>"○,×,該当なし,不明"</formula1>
    </dataValidation>
    <dataValidation type="list" allowBlank="1" showInputMessage="1" showErrorMessage="1" sqref="AB7:AD23 S7:X23 D7:E23" xr:uid="{E69EB4A5-A035-4A88-B610-C6F7D02D5602}">
      <formula1>"○"</formula1>
    </dataValidation>
    <dataValidation type="list" allowBlank="1" showInputMessage="1" showErrorMessage="1" sqref="AY7:AZ23" xr:uid="{6C1B10AD-CCE9-43BA-B713-7443901E0543}">
      <formula1>"0,2"</formula1>
    </dataValidation>
    <dataValidation type="list" allowBlank="1" showInputMessage="1" showErrorMessage="1" sqref="AV7:AV23" xr:uid="{02B08A24-FDF2-4D72-B70C-1CD2F266E9D7}">
      <formula1>"0,3,5"</formula1>
    </dataValidation>
    <dataValidation type="list" allowBlank="1" showInputMessage="1" showErrorMessage="1" sqref="AU7:AU23" xr:uid="{123DD0AB-AE4A-4D6F-856C-193392BF04FC}">
      <formula1>"0,1,3"</formula1>
    </dataValidation>
    <dataValidation type="list" allowBlank="1" showInputMessage="1" showErrorMessage="1" sqref="AQ8:AQ23 AO7:AO23 AI7:AL23" xr:uid="{42F94B03-5C15-4128-9AE9-A59034DAEEE9}">
      <formula1>"0,6,10,12,14,16,18,20"</formula1>
    </dataValidation>
    <dataValidation type="list" allowBlank="1" showInputMessage="1" showErrorMessage="1" sqref="AP7:AQ7 AP8:AP23 AM7:AN23" xr:uid="{C74AF4BB-25E3-4EC6-87AD-4E20863FCB32}">
      <formula1>"0,10,12,14,16,18,20"</formula1>
    </dataValidation>
    <dataValidation type="list" allowBlank="1" showInputMessage="1" showErrorMessage="1" sqref="Y7:AA23 AF7:AF23" xr:uid="{7CD0593F-B979-4AD7-820A-88C6CFC63F79}">
      <formula1>"○,×,不明"</formula1>
    </dataValidation>
    <dataValidation type="list" allowBlank="1" showInputMessage="1" showErrorMessage="1" sqref="AH7:AH23" xr:uid="{DD933014-E40F-486E-9369-2495178FADC7}">
      <formula1>"1,2,3"</formula1>
    </dataValidation>
    <dataValidation type="list" allowBlank="1" showInputMessage="1" showErrorMessage="1" sqref="BJ7:BJ23" xr:uid="{B1AA4A0D-E8E2-4A14-AA8D-B082F0C6159F}">
      <formula1>"１"</formula1>
    </dataValidation>
    <dataValidation type="list" allowBlank="1" showInputMessage="1" showErrorMessage="1" sqref="AS7:AT23" xr:uid="{1386777E-15D2-416D-AE48-D3FB644377DB}">
      <formula1>"0,1,2,3"</formula1>
    </dataValidation>
    <dataValidation type="list" allowBlank="1" showInputMessage="1" showErrorMessage="1" sqref="AZ65523:AZ65544 AZ131059:AZ131080 AZ196595:AZ196616 AZ262131:AZ262152 AZ327667:AZ327688 AZ393203:AZ393224 AZ458739:AZ458760 AZ524275:AZ524296 AZ589811:AZ589832 AZ655347:AZ655368 AZ720883:AZ720904 AZ786419:AZ786440 AZ851955:AZ851976 AZ917491:AZ917512 AZ983027:AZ983048 AW7:AX23" xr:uid="{C2C6D0FB-4FBD-4BC2-AA63-0DA975B0A612}">
      <formula1>"0,1"</formula1>
    </dataValidation>
    <dataValidation type="list" allowBlank="1" showInputMessage="1" showErrorMessage="1" sqref="O7:O23" xr:uid="{6826D54B-8B5A-4871-BFD8-F806A3430AFA}">
      <formula1>"R3,R4,R5,R6,R7,R8,R9"</formula1>
    </dataValidation>
    <dataValidation type="list" allowBlank="1" showInputMessage="1" showErrorMessage="1" promptTitle="&quot;◯&quot;&quot;　&quot;" sqref="BM7:BM23 BK7:BK23 BH7:BH23" xr:uid="{FABC70AF-B172-4E5E-8311-E72EB9819819}">
      <formula1>"○"</formula1>
    </dataValidation>
    <dataValidation type="list" allowBlank="1" showInputMessage="1" showErrorMessage="1" sqref="BZ7:BZ23" xr:uid="{DAEC969A-E645-4098-935F-4721CE62EE72}">
      <formula1>"1"</formula1>
    </dataValidation>
    <dataValidation type="list" allowBlank="1" showInputMessage="1" showErrorMessage="1" sqref="F7:F23" xr:uid="{3D494863-03B6-4167-994B-7FC61216BE9A}">
      <formula1>"✔"</formula1>
    </dataValidation>
    <dataValidation type="list" allowBlank="1" showInputMessage="1" showErrorMessage="1" sqref="P7:P23" xr:uid="{D69596AB-F96C-456F-BF12-8148AAC4B9EC}">
      <formula1>"1,2,3,4,5,6,7,8,9,10,11,12"</formula1>
    </dataValidation>
    <dataValidation type="list" allowBlank="1" showInputMessage="1" showErrorMessage="1" sqref="A7:A23" xr:uid="{2492C4ED-227C-4AED-9BCD-204CAC45A9D6}">
      <formula1>"○：早期着工を希望する,×：早期着工を希望しない"</formula1>
    </dataValidation>
  </dataValidations>
  <printOptions horizontalCentered="1"/>
  <pageMargins left="0.39370078740157483" right="0.39370078740157483" top="0.55118110236220474" bottom="0.55118110236220474" header="0.19685039370078741" footer="0.19685039370078741"/>
  <pageSetup paperSize="8" scale="39" fitToWidth="2" orientation="landscape" r:id="rId1"/>
  <colBreaks count="1" manualBreakCount="1">
    <brk id="47" max="30" man="1"/>
  </colBreaks>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91DB02FA-75F4-497D-BC94-0F4DEE923AC6}">
          <x14:formula1>
            <xm:f>整理番号表!$B$6:$B$9</xm:f>
          </x14:formula1>
          <xm:sqref>J7:J23</xm:sqref>
        </x14:dataValidation>
        <x14:dataValidation type="list" allowBlank="1" showInputMessage="1" showErrorMessage="1" xr:uid="{F26E913F-4F51-47A7-8371-1394AB5AB71E}">
          <x14:formula1>
            <xm:f>整理番号表!$B$14:$B$27</xm:f>
          </x14:formula1>
          <xm:sqref>BC7:BC23</xm:sqref>
        </x14:dataValidation>
        <x14:dataValidation type="list" allowBlank="1" showInputMessage="1" showErrorMessage="1" xr:uid="{BC83E2D3-2B76-4550-B5ED-F3916AD91ADE}">
          <x14:formula1>
            <xm:f>整理番号表!$P$6:$P$39</xm:f>
          </x14:formula1>
          <xm:sqref>BE7:BE23</xm:sqref>
        </x14:dataValidation>
        <x14:dataValidation type="list" allowBlank="1" showInputMessage="1" showErrorMessage="1" xr:uid="{95CB3226-BDC6-4A13-B01C-016E127B460B}">
          <x14:formula1>
            <xm:f>整理番号表!$F$6:$F$10</xm:f>
          </x14:formula1>
          <xm:sqref>N7:N23</xm:sqref>
        </x14:dataValidation>
        <x14:dataValidation type="list" allowBlank="1" showInputMessage="1" showErrorMessage="1" xr:uid="{E4FABB04-E691-4704-BCFD-D2934EEC07BE}">
          <x14:formula1>
            <xm:f>整理番号表!$T$12:$T$23</xm:f>
          </x14:formula1>
          <xm:sqref>CA7:CA23</xm:sqref>
        </x14:dataValidation>
        <x14:dataValidation type="list" allowBlank="1" showInputMessage="1" showErrorMessage="1" xr:uid="{0039AE8A-7DA1-4FAC-B626-409F4A37FEA7}">
          <x14:formula1>
            <xm:f>整理番号表!$T$27:$T$30</xm:f>
          </x14:formula1>
          <xm:sqref>CC7:CC23</xm:sqref>
        </x14:dataValidation>
        <x14:dataValidation type="list" allowBlank="1" showInputMessage="1" showErrorMessage="1" xr:uid="{6BE40934-9BF4-49DD-8E19-9E9AFDA68541}">
          <x14:formula1>
            <xm:f>整理番号表!$T$6:$T$8</xm:f>
          </x14:formula1>
          <xm:sqref>BG7:BG23</xm:sqref>
        </x14:dataValidation>
        <x14:dataValidation type="list" allowBlank="1" showInputMessage="1" showErrorMessage="1" xr:uid="{A477FF27-7CDE-4C03-B69A-AF0488208920}">
          <x14:formula1>
            <xm:f>整理番号表!$B$30:$B$31</xm:f>
          </x14:formula1>
          <xm:sqref>I7:I23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D84B6-B424-4816-9C7B-E6DF5271E2F1}">
  <sheetPr>
    <pageSetUpPr fitToPage="1"/>
  </sheetPr>
  <dimension ref="A1:AW56"/>
  <sheetViews>
    <sheetView view="pageBreakPreview" topLeftCell="A2" zoomScaleNormal="100" zoomScaleSheetLayoutView="100" workbookViewId="0">
      <selection activeCell="G34" sqref="G34"/>
    </sheetView>
  </sheetViews>
  <sheetFormatPr defaultColWidth="8.125" defaultRowHeight="11.25" x14ac:dyDescent="0.4"/>
  <cols>
    <col min="1" max="1" width="0.875" style="61" customWidth="1"/>
    <col min="2" max="6" width="4.25" style="61" customWidth="1"/>
    <col min="7" max="7" width="13.875" style="61" bestFit="1" customWidth="1"/>
    <col min="8" max="8" width="8" style="61" bestFit="1" customWidth="1"/>
    <col min="9" max="14" width="11.75" style="61" customWidth="1"/>
    <col min="15" max="15" width="3.125" style="61" customWidth="1"/>
    <col min="16" max="16" width="4.25" style="61" customWidth="1"/>
    <col min="17" max="17" width="22.75" style="61" customWidth="1"/>
    <col min="18" max="18" width="8.125" style="61" customWidth="1"/>
    <col min="19" max="19" width="3.125" style="61" customWidth="1"/>
    <col min="20" max="20" width="4.25" style="61" customWidth="1"/>
    <col min="21" max="21" width="18.25" style="61" customWidth="1"/>
    <col min="22" max="22" width="2.125" style="91" customWidth="1"/>
    <col min="23" max="23" width="3.75" style="63" customWidth="1"/>
    <col min="24" max="33" width="4.25" style="61" customWidth="1"/>
    <col min="34" max="16384" width="8.125" style="61"/>
  </cols>
  <sheetData>
    <row r="1" spans="1:49" s="60" customFormat="1" ht="23.25" hidden="1" customHeight="1" x14ac:dyDescent="0.4">
      <c r="A1" s="295" t="s">
        <v>121</v>
      </c>
      <c r="B1" s="295"/>
      <c r="C1" s="295"/>
      <c r="D1" s="295"/>
      <c r="E1" s="295"/>
      <c r="F1" s="295"/>
      <c r="G1" s="295"/>
      <c r="H1" s="295"/>
      <c r="I1" s="295"/>
      <c r="J1" s="295"/>
      <c r="K1" s="295"/>
      <c r="L1" s="295"/>
      <c r="M1" s="295"/>
      <c r="N1" s="295"/>
      <c r="O1" s="296"/>
      <c r="P1" s="296"/>
      <c r="Q1" s="296"/>
      <c r="R1" s="296"/>
      <c r="S1" s="296"/>
      <c r="T1" s="296"/>
      <c r="U1" s="296"/>
      <c r="V1" s="296"/>
      <c r="W1" s="56"/>
      <c r="X1" s="57"/>
      <c r="Y1" s="57"/>
      <c r="Z1" s="57"/>
      <c r="AA1" s="57"/>
      <c r="AB1" s="57"/>
      <c r="AC1" s="58"/>
      <c r="AD1" s="58"/>
      <c r="AE1" s="58"/>
      <c r="AF1" s="58"/>
      <c r="AG1" s="58"/>
      <c r="AH1" s="58"/>
      <c r="AI1" s="58"/>
      <c r="AJ1" s="58"/>
      <c r="AK1" s="58"/>
      <c r="AL1" s="58"/>
      <c r="AM1" s="58"/>
      <c r="AN1" s="58"/>
      <c r="AO1" s="58"/>
      <c r="AP1" s="58"/>
      <c r="AQ1" s="58"/>
      <c r="AR1" s="58"/>
      <c r="AS1" s="58"/>
      <c r="AT1" s="58"/>
      <c r="AU1" s="58"/>
      <c r="AV1" s="58"/>
      <c r="AW1" s="59"/>
    </row>
    <row r="2" spans="1:49" ht="21.95" customHeight="1" x14ac:dyDescent="0.4">
      <c r="B2" s="62" t="s">
        <v>249</v>
      </c>
      <c r="C2" s="63"/>
      <c r="D2" s="63"/>
      <c r="E2" s="63"/>
      <c r="F2" s="63"/>
      <c r="G2" s="63"/>
      <c r="H2" s="63"/>
      <c r="I2" s="63"/>
      <c r="J2" s="63"/>
      <c r="K2" s="63"/>
      <c r="L2" s="63"/>
      <c r="M2" s="63"/>
      <c r="N2" s="64"/>
      <c r="O2" s="63"/>
      <c r="P2" s="65"/>
      <c r="Q2" s="66"/>
      <c r="R2" s="66"/>
      <c r="S2" s="66"/>
      <c r="T2" s="65"/>
      <c r="U2" s="66"/>
      <c r="V2" s="66"/>
    </row>
    <row r="3" spans="1:49" ht="10.15" customHeight="1" x14ac:dyDescent="0.4">
      <c r="B3" s="63"/>
      <c r="C3" s="63"/>
      <c r="D3" s="63"/>
      <c r="E3" s="63"/>
      <c r="F3" s="63"/>
      <c r="G3" s="63"/>
      <c r="H3" s="63"/>
      <c r="I3" s="63"/>
      <c r="J3" s="63"/>
      <c r="K3" s="63"/>
      <c r="L3" s="63"/>
      <c r="M3" s="63"/>
      <c r="N3" s="63"/>
      <c r="O3" s="63"/>
      <c r="P3" s="65"/>
      <c r="Q3" s="66"/>
      <c r="R3" s="66"/>
      <c r="S3" s="66"/>
      <c r="T3" s="65"/>
      <c r="U3" s="66"/>
      <c r="V3" s="66"/>
    </row>
    <row r="4" spans="1:49" ht="18" customHeight="1" x14ac:dyDescent="0.4">
      <c r="B4" s="67" t="s">
        <v>122</v>
      </c>
      <c r="C4" s="67"/>
      <c r="D4" s="67"/>
      <c r="E4" s="68"/>
      <c r="F4" s="68" t="s">
        <v>220</v>
      </c>
      <c r="G4" s="63"/>
      <c r="H4" s="63"/>
      <c r="I4" s="63"/>
      <c r="J4" s="63"/>
      <c r="K4" s="63"/>
      <c r="L4" s="63"/>
      <c r="M4" s="63"/>
      <c r="N4" s="63"/>
      <c r="O4" s="63"/>
      <c r="P4" s="68" t="s">
        <v>230</v>
      </c>
      <c r="Q4" s="68"/>
      <c r="R4" s="68"/>
      <c r="S4" s="68"/>
      <c r="T4" s="203" t="s">
        <v>231</v>
      </c>
      <c r="U4" s="203"/>
      <c r="V4" s="63"/>
    </row>
    <row r="5" spans="1:49" ht="18" customHeight="1" x14ac:dyDescent="0.4">
      <c r="B5" s="70" t="s">
        <v>123</v>
      </c>
      <c r="C5" s="297"/>
      <c r="D5" s="298"/>
      <c r="E5" s="71"/>
      <c r="F5" s="70" t="s">
        <v>123</v>
      </c>
      <c r="G5" s="297"/>
      <c r="H5" s="301"/>
      <c r="I5" s="301"/>
      <c r="J5" s="301"/>
      <c r="K5" s="301"/>
      <c r="L5" s="301"/>
      <c r="M5" s="301"/>
      <c r="N5" s="298"/>
      <c r="O5" s="63"/>
      <c r="P5" s="73" t="s">
        <v>123</v>
      </c>
      <c r="Q5" s="73" t="s">
        <v>124</v>
      </c>
      <c r="R5" s="73" t="s">
        <v>125</v>
      </c>
      <c r="S5" s="72"/>
      <c r="T5" s="73" t="s">
        <v>123</v>
      </c>
      <c r="U5" s="73"/>
      <c r="V5" s="63"/>
    </row>
    <row r="6" spans="1:49" ht="18" customHeight="1" x14ac:dyDescent="0.4">
      <c r="B6" s="70" t="s">
        <v>106</v>
      </c>
      <c r="C6" s="70"/>
      <c r="D6" s="70"/>
      <c r="E6" s="71"/>
      <c r="F6" s="198" t="s">
        <v>221</v>
      </c>
      <c r="G6" s="200"/>
      <c r="H6" s="200"/>
      <c r="I6" s="200"/>
      <c r="J6" s="200"/>
      <c r="K6" s="200"/>
      <c r="L6" s="200"/>
      <c r="M6" s="200"/>
      <c r="N6" s="199"/>
      <c r="O6" s="63"/>
      <c r="P6" s="73">
        <v>1</v>
      </c>
      <c r="Q6" s="75" t="s">
        <v>127</v>
      </c>
      <c r="R6" s="299" t="s">
        <v>128</v>
      </c>
      <c r="S6" s="76"/>
      <c r="T6" s="206" t="s">
        <v>232</v>
      </c>
      <c r="U6" s="207"/>
      <c r="V6" s="63"/>
    </row>
    <row r="7" spans="1:49" ht="18" customHeight="1" x14ac:dyDescent="0.4">
      <c r="B7" s="70" t="s">
        <v>130</v>
      </c>
      <c r="C7" s="70"/>
      <c r="D7" s="70"/>
      <c r="E7" s="71"/>
      <c r="F7" s="198" t="s">
        <v>222</v>
      </c>
      <c r="G7" s="200"/>
      <c r="H7" s="200"/>
      <c r="I7" s="200"/>
      <c r="J7" s="200"/>
      <c r="K7" s="200"/>
      <c r="L7" s="200"/>
      <c r="M7" s="200"/>
      <c r="N7" s="199"/>
      <c r="O7" s="63"/>
      <c r="P7" s="73">
        <v>2</v>
      </c>
      <c r="Q7" s="75" t="s">
        <v>131</v>
      </c>
      <c r="R7" s="300"/>
      <c r="S7" s="76"/>
      <c r="T7" s="206" t="s">
        <v>233</v>
      </c>
      <c r="U7" s="207"/>
      <c r="V7" s="63"/>
    </row>
    <row r="8" spans="1:49" ht="18" customHeight="1" x14ac:dyDescent="0.4">
      <c r="B8" s="78" t="s">
        <v>95</v>
      </c>
      <c r="C8" s="70"/>
      <c r="D8" s="70"/>
      <c r="E8" s="71"/>
      <c r="F8" s="198" t="s">
        <v>223</v>
      </c>
      <c r="G8" s="200"/>
      <c r="H8" s="200"/>
      <c r="I8" s="200"/>
      <c r="J8" s="200"/>
      <c r="K8" s="200"/>
      <c r="L8" s="200"/>
      <c r="M8" s="200"/>
      <c r="N8" s="199"/>
      <c r="O8" s="63"/>
      <c r="P8" s="73">
        <v>3</v>
      </c>
      <c r="Q8" s="75" t="s">
        <v>133</v>
      </c>
      <c r="R8" s="300"/>
      <c r="S8" s="76"/>
      <c r="T8" s="204" t="s">
        <v>234</v>
      </c>
      <c r="U8" s="205"/>
      <c r="V8" s="63"/>
    </row>
    <row r="9" spans="1:49" ht="18" customHeight="1" x14ac:dyDescent="0.4">
      <c r="B9" s="70" t="s">
        <v>114</v>
      </c>
      <c r="C9" s="70"/>
      <c r="D9" s="70"/>
      <c r="E9" s="71"/>
      <c r="F9" s="198" t="s">
        <v>224</v>
      </c>
      <c r="G9" s="200"/>
      <c r="H9" s="200"/>
      <c r="I9" s="200"/>
      <c r="J9" s="200"/>
      <c r="K9" s="200"/>
      <c r="L9" s="200"/>
      <c r="M9" s="200"/>
      <c r="N9" s="199"/>
      <c r="O9" s="63"/>
      <c r="P9" s="73">
        <v>4</v>
      </c>
      <c r="Q9" s="75" t="s">
        <v>135</v>
      </c>
      <c r="R9" s="300"/>
      <c r="S9" s="76"/>
      <c r="T9" s="63"/>
      <c r="U9" s="63"/>
      <c r="V9" s="63"/>
    </row>
    <row r="10" spans="1:49" ht="18" customHeight="1" x14ac:dyDescent="0.4">
      <c r="B10" s="68"/>
      <c r="C10" s="68"/>
      <c r="D10" s="68"/>
      <c r="E10" s="74"/>
      <c r="F10" s="198" t="s">
        <v>225</v>
      </c>
      <c r="G10" s="200"/>
      <c r="H10" s="200"/>
      <c r="I10" s="200"/>
      <c r="J10" s="200"/>
      <c r="K10" s="200"/>
      <c r="L10" s="200"/>
      <c r="M10" s="200"/>
      <c r="N10" s="199"/>
      <c r="O10" s="63"/>
      <c r="P10" s="73">
        <v>5</v>
      </c>
      <c r="Q10" s="75" t="s">
        <v>137</v>
      </c>
      <c r="R10" s="300"/>
      <c r="S10" s="76"/>
      <c r="T10" s="69" t="s">
        <v>235</v>
      </c>
      <c r="U10" s="68"/>
      <c r="V10" s="63"/>
    </row>
    <row r="11" spans="1:49" ht="18" customHeight="1" x14ac:dyDescent="0.4">
      <c r="B11" s="68"/>
      <c r="C11" s="68"/>
      <c r="D11" s="68"/>
      <c r="E11" s="74"/>
      <c r="F11" s="69"/>
      <c r="G11" s="74"/>
      <c r="H11" s="71"/>
      <c r="I11" s="71"/>
      <c r="J11" s="71"/>
      <c r="K11" s="69"/>
      <c r="L11" s="69"/>
      <c r="M11" s="71"/>
      <c r="N11" s="63"/>
      <c r="O11" s="71"/>
      <c r="P11" s="73">
        <v>6</v>
      </c>
      <c r="Q11" s="75" t="s">
        <v>139</v>
      </c>
      <c r="R11" s="300"/>
      <c r="S11" s="76"/>
      <c r="T11" s="73" t="s">
        <v>123</v>
      </c>
      <c r="U11" s="73" t="s">
        <v>126</v>
      </c>
      <c r="V11" s="63"/>
    </row>
    <row r="12" spans="1:49" ht="18" customHeight="1" x14ac:dyDescent="0.4">
      <c r="B12" s="79" t="s">
        <v>229</v>
      </c>
      <c r="C12" s="67"/>
      <c r="D12" s="80"/>
      <c r="E12" s="80"/>
      <c r="F12" s="80"/>
      <c r="G12" s="80"/>
      <c r="H12" s="80"/>
      <c r="I12" s="80"/>
      <c r="J12" s="80"/>
      <c r="K12" s="80"/>
      <c r="L12" s="80"/>
      <c r="M12" s="80"/>
      <c r="N12" s="80"/>
      <c r="O12" s="71"/>
      <c r="P12" s="73">
        <v>7</v>
      </c>
      <c r="Q12" s="75" t="s">
        <v>143</v>
      </c>
      <c r="R12" s="300"/>
      <c r="S12" s="76"/>
      <c r="T12" s="73">
        <v>1</v>
      </c>
      <c r="U12" s="77" t="s">
        <v>129</v>
      </c>
      <c r="V12" s="63"/>
    </row>
    <row r="13" spans="1:49" ht="29.25" customHeight="1" x14ac:dyDescent="0.4">
      <c r="B13" s="81" t="s">
        <v>123</v>
      </c>
      <c r="C13" s="297" t="s">
        <v>141</v>
      </c>
      <c r="D13" s="301"/>
      <c r="E13" s="301"/>
      <c r="F13" s="298"/>
      <c r="G13" s="302" t="s">
        <v>142</v>
      </c>
      <c r="H13" s="303"/>
      <c r="I13" s="303"/>
      <c r="J13" s="303"/>
      <c r="K13" s="303"/>
      <c r="L13" s="303"/>
      <c r="M13" s="303"/>
      <c r="N13" s="304"/>
      <c r="O13" s="71"/>
      <c r="P13" s="73">
        <v>8</v>
      </c>
      <c r="Q13" s="75" t="s">
        <v>147</v>
      </c>
      <c r="R13" s="300"/>
      <c r="S13" s="76"/>
      <c r="T13" s="73">
        <v>2</v>
      </c>
      <c r="U13" s="77" t="s">
        <v>132</v>
      </c>
      <c r="V13" s="63"/>
    </row>
    <row r="14" spans="1:49" ht="29.25" customHeight="1" x14ac:dyDescent="0.4">
      <c r="B14" s="82">
        <v>1</v>
      </c>
      <c r="C14" s="297" t="s">
        <v>145</v>
      </c>
      <c r="D14" s="301"/>
      <c r="E14" s="301"/>
      <c r="F14" s="298"/>
      <c r="G14" s="305" t="s">
        <v>146</v>
      </c>
      <c r="H14" s="306"/>
      <c r="I14" s="306"/>
      <c r="J14" s="306"/>
      <c r="K14" s="306"/>
      <c r="L14" s="306"/>
      <c r="M14" s="306"/>
      <c r="N14" s="307"/>
      <c r="O14" s="71"/>
      <c r="P14" s="73">
        <v>9</v>
      </c>
      <c r="Q14" s="75" t="s">
        <v>151</v>
      </c>
      <c r="R14" s="299" t="s">
        <v>152</v>
      </c>
      <c r="S14" s="76"/>
      <c r="T14" s="73">
        <v>3</v>
      </c>
      <c r="U14" s="77" t="s">
        <v>134</v>
      </c>
      <c r="V14" s="63"/>
    </row>
    <row r="15" spans="1:49" ht="29.25" customHeight="1" x14ac:dyDescent="0.4">
      <c r="B15" s="82">
        <v>2</v>
      </c>
      <c r="C15" s="297" t="s">
        <v>149</v>
      </c>
      <c r="D15" s="301"/>
      <c r="E15" s="301"/>
      <c r="F15" s="298"/>
      <c r="G15" s="305" t="s">
        <v>150</v>
      </c>
      <c r="H15" s="306"/>
      <c r="I15" s="306"/>
      <c r="J15" s="306"/>
      <c r="K15" s="306"/>
      <c r="L15" s="306"/>
      <c r="M15" s="306"/>
      <c r="N15" s="307"/>
      <c r="O15" s="71"/>
      <c r="P15" s="73">
        <v>10</v>
      </c>
      <c r="Q15" s="75" t="s">
        <v>156</v>
      </c>
      <c r="R15" s="300"/>
      <c r="S15" s="76"/>
      <c r="T15" s="73">
        <v>4</v>
      </c>
      <c r="U15" s="77" t="s">
        <v>136</v>
      </c>
      <c r="V15" s="63"/>
    </row>
    <row r="16" spans="1:49" ht="18" customHeight="1" x14ac:dyDescent="0.4">
      <c r="B16" s="82">
        <v>3</v>
      </c>
      <c r="C16" s="297" t="s">
        <v>154</v>
      </c>
      <c r="D16" s="301"/>
      <c r="E16" s="301"/>
      <c r="F16" s="298"/>
      <c r="G16" s="305" t="s">
        <v>155</v>
      </c>
      <c r="H16" s="306"/>
      <c r="I16" s="306"/>
      <c r="J16" s="306"/>
      <c r="K16" s="306"/>
      <c r="L16" s="306"/>
      <c r="M16" s="306"/>
      <c r="N16" s="307"/>
      <c r="O16" s="63"/>
      <c r="P16" s="73">
        <v>11</v>
      </c>
      <c r="Q16" s="75" t="s">
        <v>160</v>
      </c>
      <c r="R16" s="300"/>
      <c r="S16" s="76"/>
      <c r="T16" s="73">
        <v>5</v>
      </c>
      <c r="U16" s="77" t="s">
        <v>138</v>
      </c>
      <c r="V16" s="63"/>
    </row>
    <row r="17" spans="2:22" s="63" customFormat="1" ht="18" customHeight="1" x14ac:dyDescent="0.4">
      <c r="B17" s="82">
        <v>4</v>
      </c>
      <c r="C17" s="309" t="s">
        <v>158</v>
      </c>
      <c r="D17" s="310"/>
      <c r="E17" s="310"/>
      <c r="F17" s="311"/>
      <c r="G17" s="305" t="s">
        <v>159</v>
      </c>
      <c r="H17" s="306"/>
      <c r="I17" s="306"/>
      <c r="J17" s="306"/>
      <c r="K17" s="306"/>
      <c r="L17" s="306"/>
      <c r="M17" s="306"/>
      <c r="N17" s="307"/>
      <c r="P17" s="73">
        <v>12</v>
      </c>
      <c r="Q17" s="75" t="s">
        <v>164</v>
      </c>
      <c r="R17" s="300"/>
      <c r="S17" s="76"/>
      <c r="T17" s="73">
        <v>6</v>
      </c>
      <c r="U17" s="77" t="s">
        <v>140</v>
      </c>
    </row>
    <row r="18" spans="2:22" s="63" customFormat="1" ht="18" customHeight="1" x14ac:dyDescent="0.4">
      <c r="B18" s="82">
        <v>5</v>
      </c>
      <c r="C18" s="309" t="s">
        <v>162</v>
      </c>
      <c r="D18" s="310"/>
      <c r="E18" s="310"/>
      <c r="F18" s="311"/>
      <c r="G18" s="305" t="s">
        <v>163</v>
      </c>
      <c r="H18" s="306"/>
      <c r="I18" s="306"/>
      <c r="J18" s="306"/>
      <c r="K18" s="306"/>
      <c r="L18" s="306"/>
      <c r="M18" s="306"/>
      <c r="N18" s="307"/>
      <c r="P18" s="73">
        <v>13</v>
      </c>
      <c r="Q18" s="75" t="s">
        <v>168</v>
      </c>
      <c r="R18" s="308"/>
      <c r="S18" s="76"/>
      <c r="T18" s="73">
        <v>7</v>
      </c>
      <c r="U18" s="77" t="s">
        <v>144</v>
      </c>
      <c r="V18" s="66"/>
    </row>
    <row r="19" spans="2:22" s="63" customFormat="1" ht="18" customHeight="1" x14ac:dyDescent="0.4">
      <c r="B19" s="82">
        <v>6</v>
      </c>
      <c r="C19" s="309" t="s">
        <v>166</v>
      </c>
      <c r="D19" s="310"/>
      <c r="E19" s="310"/>
      <c r="F19" s="311"/>
      <c r="G19" s="305" t="s">
        <v>167</v>
      </c>
      <c r="H19" s="306"/>
      <c r="I19" s="306"/>
      <c r="J19" s="306"/>
      <c r="K19" s="306"/>
      <c r="L19" s="306"/>
      <c r="M19" s="306"/>
      <c r="N19" s="307"/>
      <c r="P19" s="73">
        <v>14</v>
      </c>
      <c r="Q19" s="75" t="s">
        <v>171</v>
      </c>
      <c r="R19" s="312" t="s">
        <v>172</v>
      </c>
      <c r="S19" s="76"/>
      <c r="T19" s="73">
        <v>8</v>
      </c>
      <c r="U19" s="77" t="s">
        <v>148</v>
      </c>
      <c r="V19" s="66"/>
    </row>
    <row r="20" spans="2:22" s="63" customFormat="1" ht="30" customHeight="1" x14ac:dyDescent="0.4">
      <c r="B20" s="82">
        <v>7</v>
      </c>
      <c r="C20" s="309" t="s">
        <v>169</v>
      </c>
      <c r="D20" s="310"/>
      <c r="E20" s="310"/>
      <c r="F20" s="311"/>
      <c r="G20" s="305" t="s">
        <v>170</v>
      </c>
      <c r="H20" s="306"/>
      <c r="I20" s="306"/>
      <c r="J20" s="306"/>
      <c r="K20" s="306"/>
      <c r="L20" s="306"/>
      <c r="M20" s="306"/>
      <c r="N20" s="307"/>
      <c r="P20" s="73">
        <v>15</v>
      </c>
      <c r="Q20" s="75" t="s">
        <v>175</v>
      </c>
      <c r="R20" s="313"/>
      <c r="S20" s="76"/>
      <c r="T20" s="73">
        <v>9</v>
      </c>
      <c r="U20" s="77" t="s">
        <v>153</v>
      </c>
      <c r="V20" s="66"/>
    </row>
    <row r="21" spans="2:22" s="63" customFormat="1" ht="30" customHeight="1" x14ac:dyDescent="0.4">
      <c r="B21" s="83">
        <v>8</v>
      </c>
      <c r="C21" s="315" t="s">
        <v>173</v>
      </c>
      <c r="D21" s="316"/>
      <c r="E21" s="316"/>
      <c r="F21" s="317"/>
      <c r="G21" s="318" t="s">
        <v>174</v>
      </c>
      <c r="H21" s="319"/>
      <c r="I21" s="319"/>
      <c r="J21" s="319"/>
      <c r="K21" s="319"/>
      <c r="L21" s="319"/>
      <c r="M21" s="319"/>
      <c r="N21" s="320"/>
      <c r="P21" s="73">
        <v>16</v>
      </c>
      <c r="Q21" s="75" t="s">
        <v>179</v>
      </c>
      <c r="R21" s="314"/>
      <c r="S21" s="76"/>
      <c r="T21" s="73">
        <v>10</v>
      </c>
      <c r="U21" s="77" t="s">
        <v>157</v>
      </c>
      <c r="V21" s="66"/>
    </row>
    <row r="22" spans="2:22" s="63" customFormat="1" ht="18" customHeight="1" x14ac:dyDescent="0.4">
      <c r="B22" s="82">
        <v>9</v>
      </c>
      <c r="C22" s="329" t="s">
        <v>177</v>
      </c>
      <c r="D22" s="330"/>
      <c r="E22" s="330"/>
      <c r="F22" s="331"/>
      <c r="G22" s="326" t="s">
        <v>178</v>
      </c>
      <c r="H22" s="327"/>
      <c r="I22" s="327"/>
      <c r="J22" s="327"/>
      <c r="K22" s="327"/>
      <c r="L22" s="327"/>
      <c r="M22" s="327"/>
      <c r="N22" s="328"/>
      <c r="P22" s="73">
        <v>17</v>
      </c>
      <c r="Q22" s="75" t="s">
        <v>183</v>
      </c>
      <c r="R22" s="299" t="s">
        <v>184</v>
      </c>
      <c r="S22" s="76"/>
      <c r="T22" s="73">
        <v>11</v>
      </c>
      <c r="U22" s="77" t="s">
        <v>161</v>
      </c>
      <c r="V22" s="66"/>
    </row>
    <row r="23" spans="2:22" s="63" customFormat="1" ht="18" customHeight="1" x14ac:dyDescent="0.4">
      <c r="B23" s="82">
        <v>10</v>
      </c>
      <c r="C23" s="325" t="s">
        <v>181</v>
      </c>
      <c r="D23" s="325"/>
      <c r="E23" s="325"/>
      <c r="F23" s="325"/>
      <c r="G23" s="326" t="s">
        <v>182</v>
      </c>
      <c r="H23" s="327"/>
      <c r="I23" s="327"/>
      <c r="J23" s="327"/>
      <c r="K23" s="327"/>
      <c r="L23" s="327"/>
      <c r="M23" s="327"/>
      <c r="N23" s="328"/>
      <c r="P23" s="73">
        <v>18</v>
      </c>
      <c r="Q23" s="75" t="s">
        <v>189</v>
      </c>
      <c r="R23" s="300"/>
      <c r="S23" s="76"/>
      <c r="T23" s="73">
        <v>12</v>
      </c>
      <c r="U23" s="77" t="s">
        <v>165</v>
      </c>
      <c r="V23" s="66"/>
    </row>
    <row r="24" spans="2:22" s="63" customFormat="1" ht="18" customHeight="1" x14ac:dyDescent="0.4">
      <c r="B24" s="82">
        <v>11</v>
      </c>
      <c r="C24" s="325" t="s">
        <v>187</v>
      </c>
      <c r="D24" s="325"/>
      <c r="E24" s="325"/>
      <c r="F24" s="325"/>
      <c r="G24" s="326" t="s">
        <v>188</v>
      </c>
      <c r="H24" s="327"/>
      <c r="I24" s="327"/>
      <c r="J24" s="327"/>
      <c r="K24" s="327"/>
      <c r="L24" s="327"/>
      <c r="M24" s="327"/>
      <c r="N24" s="328"/>
      <c r="P24" s="73">
        <v>19</v>
      </c>
      <c r="Q24" s="75" t="s">
        <v>194</v>
      </c>
      <c r="R24" s="300"/>
      <c r="S24" s="76"/>
      <c r="T24" s="72"/>
      <c r="U24" s="69"/>
      <c r="V24" s="66"/>
    </row>
    <row r="25" spans="2:22" s="63" customFormat="1" ht="30.75" customHeight="1" x14ac:dyDescent="0.4">
      <c r="B25" s="82">
        <v>12</v>
      </c>
      <c r="C25" s="325" t="s">
        <v>192</v>
      </c>
      <c r="D25" s="325"/>
      <c r="E25" s="325"/>
      <c r="F25" s="325"/>
      <c r="G25" s="326" t="s">
        <v>193</v>
      </c>
      <c r="H25" s="327"/>
      <c r="I25" s="327"/>
      <c r="J25" s="327"/>
      <c r="K25" s="327"/>
      <c r="L25" s="327"/>
      <c r="M25" s="327"/>
      <c r="N25" s="328"/>
      <c r="P25" s="73">
        <v>20</v>
      </c>
      <c r="Q25" s="75" t="s">
        <v>199</v>
      </c>
      <c r="R25" s="300"/>
      <c r="S25" s="76"/>
      <c r="T25" s="68" t="s">
        <v>236</v>
      </c>
      <c r="U25" s="68"/>
      <c r="V25" s="66"/>
    </row>
    <row r="26" spans="2:22" s="63" customFormat="1" ht="18" customHeight="1" x14ac:dyDescent="0.4">
      <c r="B26" s="82">
        <v>13</v>
      </c>
      <c r="C26" s="325" t="s">
        <v>197</v>
      </c>
      <c r="D26" s="325"/>
      <c r="E26" s="325"/>
      <c r="F26" s="325"/>
      <c r="G26" s="326" t="s">
        <v>198</v>
      </c>
      <c r="H26" s="327"/>
      <c r="I26" s="327"/>
      <c r="J26" s="327"/>
      <c r="K26" s="327"/>
      <c r="L26" s="327"/>
      <c r="M26" s="327"/>
      <c r="N26" s="328"/>
      <c r="O26" s="66"/>
      <c r="P26" s="73">
        <v>21</v>
      </c>
      <c r="Q26" s="75" t="s">
        <v>201</v>
      </c>
      <c r="R26" s="300"/>
      <c r="S26" s="76"/>
      <c r="T26" s="73" t="s">
        <v>123</v>
      </c>
      <c r="U26" s="77" t="s">
        <v>176</v>
      </c>
      <c r="V26" s="66"/>
    </row>
    <row r="27" spans="2:22" s="63" customFormat="1" ht="18" customHeight="1" x14ac:dyDescent="0.4">
      <c r="B27" s="73">
        <v>14</v>
      </c>
      <c r="C27" s="325" t="s">
        <v>165</v>
      </c>
      <c r="D27" s="325"/>
      <c r="E27" s="325"/>
      <c r="F27" s="325"/>
      <c r="G27" s="321" t="s">
        <v>200</v>
      </c>
      <c r="H27" s="322"/>
      <c r="I27" s="322"/>
      <c r="J27" s="322"/>
      <c r="K27" s="322"/>
      <c r="L27" s="322"/>
      <c r="M27" s="322"/>
      <c r="N27" s="323"/>
      <c r="O27" s="86"/>
      <c r="P27" s="73">
        <v>22</v>
      </c>
      <c r="Q27" s="75" t="s">
        <v>202</v>
      </c>
      <c r="R27" s="300"/>
      <c r="S27" s="76"/>
      <c r="T27" s="73">
        <v>1</v>
      </c>
      <c r="U27" s="77" t="s">
        <v>180</v>
      </c>
      <c r="V27" s="66"/>
    </row>
    <row r="28" spans="2:22" s="63" customFormat="1" ht="18" customHeight="1" x14ac:dyDescent="0.4">
      <c r="O28" s="86"/>
      <c r="P28" s="73">
        <v>23</v>
      </c>
      <c r="Q28" s="75" t="s">
        <v>203</v>
      </c>
      <c r="R28" s="300"/>
      <c r="S28" s="76"/>
      <c r="T28" s="84" t="s">
        <v>185</v>
      </c>
      <c r="U28" s="77" t="s">
        <v>186</v>
      </c>
      <c r="V28" s="66"/>
    </row>
    <row r="29" spans="2:22" s="63" customFormat="1" ht="18" customHeight="1" x14ac:dyDescent="0.4">
      <c r="B29" s="63" t="s">
        <v>257</v>
      </c>
      <c r="O29" s="86"/>
      <c r="P29" s="73">
        <v>24</v>
      </c>
      <c r="Q29" s="75" t="s">
        <v>204</v>
      </c>
      <c r="R29" s="300"/>
      <c r="S29" s="76"/>
      <c r="T29" s="84" t="s">
        <v>190</v>
      </c>
      <c r="U29" s="85" t="s">
        <v>191</v>
      </c>
      <c r="V29" s="66"/>
    </row>
    <row r="30" spans="2:22" s="63" customFormat="1" ht="18" customHeight="1" x14ac:dyDescent="0.4">
      <c r="B30" s="226" t="s">
        <v>258</v>
      </c>
      <c r="C30" s="227"/>
      <c r="O30" s="86"/>
      <c r="P30" s="73">
        <v>25</v>
      </c>
      <c r="Q30" s="75" t="s">
        <v>205</v>
      </c>
      <c r="R30" s="308"/>
      <c r="S30" s="76"/>
      <c r="T30" s="84" t="s">
        <v>195</v>
      </c>
      <c r="U30" s="77" t="s">
        <v>196</v>
      </c>
      <c r="V30" s="66"/>
    </row>
    <row r="31" spans="2:22" s="63" customFormat="1" ht="18" customHeight="1" x14ac:dyDescent="0.4">
      <c r="B31" s="224" t="s">
        <v>259</v>
      </c>
      <c r="C31" s="225"/>
      <c r="O31" s="86"/>
      <c r="P31" s="73">
        <v>26</v>
      </c>
      <c r="Q31" s="75" t="s">
        <v>206</v>
      </c>
      <c r="R31" s="299" t="s">
        <v>165</v>
      </c>
      <c r="S31" s="76"/>
      <c r="V31" s="66"/>
    </row>
    <row r="32" spans="2:22" s="63" customFormat="1" ht="18" customHeight="1" x14ac:dyDescent="0.4">
      <c r="O32" s="86"/>
      <c r="P32" s="73">
        <v>27</v>
      </c>
      <c r="Q32" s="75" t="s">
        <v>207</v>
      </c>
      <c r="R32" s="300"/>
      <c r="S32" s="76"/>
      <c r="T32" s="66"/>
    </row>
    <row r="33" spans="7:22" s="63" customFormat="1" ht="18" customHeight="1" x14ac:dyDescent="0.4">
      <c r="O33" s="86"/>
      <c r="P33" s="73">
        <v>28</v>
      </c>
      <c r="Q33" s="75" t="s">
        <v>208</v>
      </c>
      <c r="R33" s="300"/>
      <c r="S33" s="76"/>
      <c r="T33" s="66"/>
    </row>
    <row r="34" spans="7:22" s="63" customFormat="1" ht="18" customHeight="1" x14ac:dyDescent="0.4">
      <c r="O34" s="86"/>
      <c r="P34" s="73">
        <v>29</v>
      </c>
      <c r="Q34" s="75" t="s">
        <v>165</v>
      </c>
      <c r="R34" s="308"/>
      <c r="S34" s="76"/>
      <c r="T34" s="66"/>
    </row>
    <row r="35" spans="7:22" s="63" customFormat="1" ht="18" customHeight="1" x14ac:dyDescent="0.4">
      <c r="O35" s="86"/>
      <c r="P35" s="73">
        <v>30</v>
      </c>
      <c r="Q35" s="75" t="s">
        <v>209</v>
      </c>
      <c r="R35" s="324" t="s">
        <v>210</v>
      </c>
      <c r="S35" s="76"/>
      <c r="V35" s="66"/>
    </row>
    <row r="36" spans="7:22" s="63" customFormat="1" ht="18" customHeight="1" x14ac:dyDescent="0.4">
      <c r="O36" s="86"/>
      <c r="P36" s="73">
        <v>31</v>
      </c>
      <c r="Q36" s="75" t="s">
        <v>211</v>
      </c>
      <c r="R36" s="324"/>
      <c r="S36" s="76"/>
      <c r="T36" s="72"/>
      <c r="U36" s="68"/>
      <c r="V36" s="66"/>
    </row>
    <row r="37" spans="7:22" s="63" customFormat="1" ht="18" customHeight="1" x14ac:dyDescent="0.4">
      <c r="O37" s="86"/>
      <c r="P37" s="73">
        <v>32</v>
      </c>
      <c r="Q37" s="75" t="s">
        <v>212</v>
      </c>
      <c r="R37" s="324"/>
      <c r="S37" s="76"/>
      <c r="T37" s="72"/>
      <c r="U37" s="68"/>
      <c r="V37" s="66"/>
    </row>
    <row r="38" spans="7:22" s="63" customFormat="1" ht="18" customHeight="1" x14ac:dyDescent="0.4">
      <c r="O38" s="86"/>
      <c r="P38" s="73">
        <v>33</v>
      </c>
      <c r="Q38" s="75" t="s">
        <v>213</v>
      </c>
      <c r="R38" s="324"/>
      <c r="S38" s="76"/>
      <c r="T38" s="72"/>
      <c r="U38" s="68"/>
      <c r="V38" s="66"/>
    </row>
    <row r="39" spans="7:22" s="63" customFormat="1" ht="18" customHeight="1" x14ac:dyDescent="0.4">
      <c r="O39" s="86"/>
      <c r="P39" s="82">
        <v>34</v>
      </c>
      <c r="Q39" s="211" t="s">
        <v>214</v>
      </c>
      <c r="R39" s="324"/>
      <c r="S39" s="76"/>
      <c r="T39" s="72"/>
      <c r="U39" s="68"/>
      <c r="V39" s="66"/>
    </row>
    <row r="40" spans="7:22" s="63" customFormat="1" ht="18" customHeight="1" x14ac:dyDescent="0.4">
      <c r="O40" s="86"/>
      <c r="P40" s="87"/>
      <c r="Q40" s="88"/>
      <c r="R40" s="89"/>
      <c r="S40" s="76"/>
      <c r="T40" s="72"/>
      <c r="U40" s="68"/>
      <c r="V40" s="66"/>
    </row>
    <row r="41" spans="7:22" s="63" customFormat="1" ht="18" customHeight="1" x14ac:dyDescent="0.4">
      <c r="O41" s="86"/>
      <c r="P41" s="72"/>
      <c r="Q41" s="68"/>
      <c r="R41" s="90"/>
      <c r="S41" s="76"/>
      <c r="T41" s="72"/>
      <c r="U41" s="68"/>
      <c r="V41" s="66"/>
    </row>
    <row r="42" spans="7:22" s="63" customFormat="1" ht="18" customHeight="1" x14ac:dyDescent="0.4">
      <c r="O42" s="86"/>
      <c r="P42" s="72"/>
      <c r="Q42" s="68"/>
      <c r="R42" s="90"/>
      <c r="S42" s="76"/>
      <c r="T42" s="72"/>
      <c r="U42" s="68"/>
      <c r="V42" s="66"/>
    </row>
    <row r="43" spans="7:22" s="63" customFormat="1" ht="18" customHeight="1" x14ac:dyDescent="0.4">
      <c r="G43" s="219" t="s">
        <v>254</v>
      </c>
      <c r="H43" s="220">
        <v>15000000</v>
      </c>
      <c r="O43" s="86"/>
      <c r="P43" s="72"/>
      <c r="Q43" s="68"/>
      <c r="R43" s="90"/>
      <c r="S43" s="76"/>
      <c r="T43" s="72"/>
      <c r="U43" s="68"/>
      <c r="V43" s="66"/>
    </row>
    <row r="44" spans="7:22" s="63" customFormat="1" ht="18" customHeight="1" x14ac:dyDescent="0.4">
      <c r="G44" s="219" t="s">
        <v>255</v>
      </c>
      <c r="H44" s="220">
        <v>30000000</v>
      </c>
      <c r="O44" s="86"/>
      <c r="P44" s="72"/>
      <c r="Q44" s="68"/>
      <c r="R44" s="90"/>
      <c r="S44" s="76"/>
      <c r="T44" s="72"/>
      <c r="U44" s="68"/>
      <c r="V44" s="66"/>
    </row>
    <row r="45" spans="7:22" s="63" customFormat="1" ht="18" customHeight="1" x14ac:dyDescent="0.4">
      <c r="O45" s="86"/>
      <c r="P45" s="72"/>
      <c r="Q45" s="68"/>
      <c r="R45" s="90"/>
      <c r="S45" s="76"/>
      <c r="T45" s="72"/>
      <c r="U45" s="68"/>
      <c r="V45" s="66"/>
    </row>
    <row r="46" spans="7:22" s="63" customFormat="1" ht="18" customHeight="1" x14ac:dyDescent="0.4">
      <c r="O46" s="86"/>
      <c r="P46" s="72"/>
      <c r="Q46" s="68"/>
      <c r="R46" s="90"/>
      <c r="S46" s="76"/>
      <c r="T46" s="72"/>
      <c r="U46" s="68"/>
      <c r="V46" s="66"/>
    </row>
    <row r="47" spans="7:22" s="63" customFormat="1" ht="18" customHeight="1" x14ac:dyDescent="0.4">
      <c r="O47" s="86"/>
      <c r="P47" s="72"/>
      <c r="Q47" s="68"/>
      <c r="R47" s="90"/>
      <c r="S47" s="76"/>
      <c r="T47" s="72"/>
      <c r="U47" s="68"/>
      <c r="V47" s="66"/>
    </row>
    <row r="48" spans="7:22" s="63" customFormat="1" ht="18" customHeight="1" x14ac:dyDescent="0.4">
      <c r="O48" s="86"/>
      <c r="P48" s="72"/>
      <c r="Q48" s="68"/>
      <c r="R48" s="90"/>
      <c r="S48" s="76"/>
      <c r="T48" s="72"/>
      <c r="U48" s="68"/>
      <c r="V48" s="66"/>
    </row>
    <row r="49" spans="2:22" s="63" customFormat="1" ht="18" customHeight="1" x14ac:dyDescent="0.4">
      <c r="O49" s="86"/>
      <c r="P49" s="72"/>
      <c r="Q49" s="68"/>
      <c r="R49" s="90"/>
      <c r="S49" s="76"/>
      <c r="T49" s="72"/>
      <c r="U49" s="68"/>
      <c r="V49" s="66"/>
    </row>
    <row r="50" spans="2:22" s="63" customFormat="1" ht="18" customHeight="1" x14ac:dyDescent="0.4">
      <c r="P50" s="72"/>
      <c r="Q50" s="68"/>
      <c r="R50" s="90"/>
      <c r="S50" s="76"/>
      <c r="T50" s="72"/>
      <c r="U50" s="68"/>
      <c r="V50" s="91"/>
    </row>
    <row r="51" spans="2:22" s="63" customFormat="1" ht="18" customHeight="1" x14ac:dyDescent="0.4">
      <c r="P51" s="72"/>
      <c r="Q51" s="68"/>
      <c r="R51" s="90"/>
      <c r="S51" s="76"/>
      <c r="T51" s="72"/>
      <c r="U51" s="68"/>
      <c r="V51" s="91"/>
    </row>
    <row r="52" spans="2:22" s="63" customFormat="1" ht="18" customHeight="1" x14ac:dyDescent="0.4">
      <c r="P52" s="72"/>
      <c r="Q52" s="68"/>
      <c r="R52" s="90"/>
      <c r="S52" s="76"/>
      <c r="T52" s="72"/>
      <c r="U52" s="68"/>
      <c r="V52" s="91"/>
    </row>
    <row r="53" spans="2:22" s="63" customFormat="1" ht="18" customHeight="1" x14ac:dyDescent="0.4">
      <c r="P53" s="72"/>
      <c r="Q53" s="68"/>
      <c r="R53" s="90"/>
      <c r="S53" s="76"/>
      <c r="T53" s="72"/>
      <c r="U53" s="68"/>
      <c r="V53" s="91"/>
    </row>
    <row r="54" spans="2:22" s="63" customFormat="1" ht="18" customHeight="1" x14ac:dyDescent="0.4">
      <c r="P54" s="72"/>
      <c r="Q54" s="68"/>
      <c r="R54" s="90"/>
      <c r="S54" s="76"/>
      <c r="T54" s="72"/>
      <c r="U54" s="68"/>
      <c r="V54" s="91"/>
    </row>
    <row r="55" spans="2:22" s="63" customFormat="1" ht="18" customHeight="1" x14ac:dyDescent="0.4">
      <c r="P55" s="72"/>
      <c r="Q55" s="68"/>
      <c r="R55" s="90"/>
      <c r="S55" s="76"/>
      <c r="T55" s="61"/>
      <c r="U55" s="61"/>
      <c r="V55" s="91"/>
    </row>
    <row r="56" spans="2:22" x14ac:dyDescent="0.4">
      <c r="B56" s="63"/>
      <c r="C56" s="63"/>
      <c r="D56" s="63"/>
      <c r="E56" s="63"/>
      <c r="F56" s="63"/>
      <c r="G56" s="63"/>
      <c r="H56" s="63"/>
      <c r="I56" s="63"/>
      <c r="J56" s="63"/>
      <c r="K56" s="63"/>
      <c r="L56" s="63"/>
      <c r="M56" s="63"/>
      <c r="N56" s="63"/>
    </row>
  </sheetData>
  <mergeCells count="39">
    <mergeCell ref="G27:N27"/>
    <mergeCell ref="R31:R34"/>
    <mergeCell ref="R35:R39"/>
    <mergeCell ref="C23:F23"/>
    <mergeCell ref="G23:N23"/>
    <mergeCell ref="R22:R30"/>
    <mergeCell ref="C24:F24"/>
    <mergeCell ref="G24:N24"/>
    <mergeCell ref="C25:F25"/>
    <mergeCell ref="G25:N25"/>
    <mergeCell ref="C26:F26"/>
    <mergeCell ref="G26:N26"/>
    <mergeCell ref="C27:F27"/>
    <mergeCell ref="C22:F22"/>
    <mergeCell ref="G22:N22"/>
    <mergeCell ref="C20:F20"/>
    <mergeCell ref="G20:N20"/>
    <mergeCell ref="R19:R21"/>
    <mergeCell ref="C21:F21"/>
    <mergeCell ref="G21:N21"/>
    <mergeCell ref="C19:F19"/>
    <mergeCell ref="G19:N19"/>
    <mergeCell ref="C15:F15"/>
    <mergeCell ref="G15:N15"/>
    <mergeCell ref="R14:R18"/>
    <mergeCell ref="C16:F16"/>
    <mergeCell ref="G16:N16"/>
    <mergeCell ref="C17:F17"/>
    <mergeCell ref="G17:N17"/>
    <mergeCell ref="C18:F18"/>
    <mergeCell ref="G18:N18"/>
    <mergeCell ref="C14:F14"/>
    <mergeCell ref="G14:N14"/>
    <mergeCell ref="A1:V1"/>
    <mergeCell ref="C5:D5"/>
    <mergeCell ref="R6:R13"/>
    <mergeCell ref="C13:F13"/>
    <mergeCell ref="G13:N13"/>
    <mergeCell ref="G5:N5"/>
  </mergeCells>
  <phoneticPr fontId="2"/>
  <pageMargins left="0.98425196850393704" right="0.39370078740157483" top="0.19685039370078741" bottom="0.19685039370078741" header="0.51181102362204722" footer="0.51181102362204722"/>
  <pageSetup paperSize="9" scale="65"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934A5A71B05DF419214895903EA2988" ma:contentTypeVersion="20" ma:contentTypeDescription="新しいドキュメントを作成します。" ma:contentTypeScope="" ma:versionID="41c4217df0d00e47910519c90f444839">
  <xsd:schema xmlns:xsd="http://www.w3.org/2001/XMLSchema" xmlns:xs="http://www.w3.org/2001/XMLSchema" xmlns:p="http://schemas.microsoft.com/office/2006/metadata/properties" xmlns:ns2="3537b7e8-a3ce-46a8-be72-7e68cc2b255f" xmlns:ns3="85ec59af-1a16-40a0-b163-384e34c79a5c" targetNamespace="http://schemas.microsoft.com/office/2006/metadata/properties" ma:root="true" ma:fieldsID="26c2e9bd9df2ce427ecfc3afde5cd249" ns2:_="" ns3:_="">
    <xsd:import namespace="3537b7e8-a3ce-46a8-be72-7e68cc2b255f"/>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37b7e8-a3ce-46a8-be72-7e68cc2b255f"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cb18621-5be1-4086-b3c4-a1b17743687d}"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3537b7e8-a3ce-46a8-be72-7e68cc2b255f" xsi:nil="true"/>
    <TaxCatchAll xmlns="85ec59af-1a16-40a0-b163-384e34c79a5c" xsi:nil="true"/>
    <lcf76f155ced4ddcb4097134ff3c332f xmlns="3537b7e8-a3ce-46a8-be72-7e68cc2b255f">
      <Terms xmlns="http://schemas.microsoft.com/office/infopath/2007/PartnerControls"/>
    </lcf76f155ced4ddcb4097134ff3c332f>
    <SharedWithUsers xmlns="85ec59af-1a16-40a0-b163-384e34c79a5c">
      <UserInfo>
        <DisplayName>川村 竜介(KAWAMURA Ryuusuke)</DisplayName>
        <AccountId>345</AccountId>
        <AccountType/>
      </UserInfo>
      <UserInfo>
        <DisplayName>大森 敏正(OOMORI Toshimasa)</DisplayName>
        <AccountId>182</AccountId>
        <AccountType/>
      </UserInfo>
      <UserInfo>
        <DisplayName>笘井 亮冶(TOMAI Ryouya)</DisplayName>
        <AccountId>202</AccountId>
        <AccountType/>
      </UserInfo>
      <UserInfo>
        <DisplayName>大徳 夏純(OOTOKU Kasumi)</DisplayName>
        <AccountId>69</AccountId>
        <AccountType/>
      </UserInfo>
      <UserInfo>
        <DisplayName>河原 伸明(KAWAHARA Nobuaki)</DisplayName>
        <AccountId>1013</AccountId>
        <AccountType/>
      </UserInfo>
    </SharedWithUsers>
  </documentManagement>
</p:properties>
</file>

<file path=customXml/itemProps1.xml><?xml version="1.0" encoding="utf-8"?>
<ds:datastoreItem xmlns:ds="http://schemas.openxmlformats.org/officeDocument/2006/customXml" ds:itemID="{97A62718-96C0-42A1-8D26-612C3226DA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37b7e8-a3ce-46a8-be72-7e68cc2b255f"/>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100522-5753-4C85-95BC-7B1F4F6FAFAB}">
  <ds:schemaRefs>
    <ds:schemaRef ds:uri="http://schemas.microsoft.com/sharepoint/v3/contenttype/forms"/>
  </ds:schemaRefs>
</ds:datastoreItem>
</file>

<file path=customXml/itemProps3.xml><?xml version="1.0" encoding="utf-8"?>
<ds:datastoreItem xmlns:ds="http://schemas.openxmlformats.org/officeDocument/2006/customXml" ds:itemID="{F44C3A5D-D910-4F48-B291-93D21BF21A5E}">
  <ds:schemaRefs>
    <ds:schemaRef ds:uri="85ec59af-1a16-40a0-b163-384e34c79a5c"/>
    <ds:schemaRef ds:uri="http://schemas.microsoft.com/office/2006/metadata/properties"/>
    <ds:schemaRef ds:uri="http://purl.org/dc/dcmitype/"/>
    <ds:schemaRef ds:uri="http://www.w3.org/XML/1998/namespace"/>
    <ds:schemaRef ds:uri="3537b7e8-a3ce-46a8-be72-7e68cc2b255f"/>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４-２_（申請）新規就農者チャレンジ事業</vt:lpstr>
      <vt:lpstr>整理番号表</vt:lpstr>
      <vt:lpstr>'４-２_（申請）新規就農者チャレンジ事業'!Print_Area</vt:lpstr>
      <vt:lpstr>整理番号表!Print_Area</vt:lpstr>
      <vt:lpstr>'４-２_（申請）新規就農者チャレンジ事業'!Print_Titles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山本 夏葉(YAMAMOTO Kayo)</cp:lastModifiedBy>
  <cp:revision/>
  <cp:lastPrinted>2026-01-22T01:40:39Z</cp:lastPrinted>
  <dcterms:created xsi:type="dcterms:W3CDTF">2022-01-31T01:30:20Z</dcterms:created>
  <dcterms:modified xsi:type="dcterms:W3CDTF">2026-07-30T06:23:26Z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0x0101005934A5A71B05DF419214895903EA2988</vt:lpwstr>
  </property>
  <property fmtid="{D5CDD505-2E9C-101B-9397-08002B2CF9AE}" pid="3" name="MediaServiceImageTags">
    <vt:lpwstr/>
  </property>
</Properties>
</file>