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updateLinks="never" codeName="ThisWorkbook" defaultThemeVersion="124226"/>
  <mc:AlternateContent xmlns:mc="http://schemas.openxmlformats.org/markup-compatibility/2006">
    <mc:Choice Requires="x15">
      <x15ac:absPath xmlns:x15ac="http://schemas.microsoft.com/office/spreadsheetml/2010/11/ac" url="N:\【I399】介護保険_その他\申請書\事業者向け\処遇改善\R7\"/>
    </mc:Choice>
  </mc:AlternateContent>
  <xr:revisionPtr revIDLastSave="0" documentId="13_ncr:1_{A6DBA325-3115-4932-8826-12287299854D}" xr6:coauthVersionLast="47" xr6:coauthVersionMax="47" xr10:uidLastSave="{00000000-0000-0000-0000-000000000000}"/>
  <bookViews>
    <workbookView xWindow="-120" yWindow="-120" windowWidth="24240" windowHeight="131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<sst xmlns="http://schemas.openxmlformats.org/spreadsheetml/2006/main" count="4812" uniqueCount="2324">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</sst>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77360"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58" sqref="M58:Q58"/>
    </sheetView>
  </sheetViews>
  <sheetFormatPr defaultColWidth="9" defaultRowHeight="20.100000000000001" customHeight="1"/>
  <cols>
    <col min="1" max="1" width="4.625" style="129" customWidth="1"/>
    <col min="2" max="2" width="11" style="129" customWidth="1"/>
    <col min="3" max="12" width="2.625" style="526" customWidth="1"/>
    <col min="13" max="17" width="2.75" style="172" customWidth="1"/>
    <col min="18" max="22" width="2.625" style="172" customWidth="1"/>
    <col min="23" max="23" width="14.125" style="172" customWidth="1"/>
    <col min="24" max="24" width="25" style="172" customWidth="1"/>
    <col min="25" max="25" width="30.75" style="172" customWidth="1"/>
    <col min="26" max="26" width="8.625" style="129" customWidth="1"/>
    <col min="27" max="27" width="9.125" style="129" customWidth="1"/>
    <col min="28" max="28" width="7.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15"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t="s">
        <v>2204</v>
      </c>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t="s">
        <v>2205</v>
      </c>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t="s">
        <v>2205</v>
      </c>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00000000000001" customHeight="1">
      <c r="A25" s="256"/>
      <c r="B25" s="407"/>
      <c r="C25" s="570" t="s">
        <v>10</v>
      </c>
      <c r="D25" s="570"/>
      <c r="E25" s="570"/>
      <c r="F25" s="570"/>
      <c r="G25" s="570"/>
      <c r="H25" s="570"/>
      <c r="I25" s="570"/>
      <c r="J25" s="570"/>
      <c r="K25" s="570"/>
      <c r="L25" s="571"/>
      <c r="M25" s="586" t="s">
        <v>2206</v>
      </c>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t="s">
        <v>2207</v>
      </c>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t="s">
        <v>2208</v>
      </c>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t="s">
        <v>2209</v>
      </c>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t="s">
        <v>2210</v>
      </c>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t="s">
        <v>2211</v>
      </c>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t="s">
        <v>2212</v>
      </c>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t="s">
        <v>2213</v>
      </c>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25">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5">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50000000000003" customHeight="1">
      <c r="A39" s="256"/>
      <c r="B39" s="413">
        <v>1</v>
      </c>
      <c r="C39" s="564" t="s">
        <v>2214</v>
      </c>
      <c r="D39" s="565"/>
      <c r="E39" s="565"/>
      <c r="F39" s="565"/>
      <c r="G39" s="565"/>
      <c r="H39" s="565"/>
      <c r="I39" s="565"/>
      <c r="J39" s="565"/>
      <c r="K39" s="565"/>
      <c r="L39" s="566"/>
      <c r="M39" s="558" t="s">
        <v>2260</v>
      </c>
      <c r="N39" s="559"/>
      <c r="O39" s="559"/>
      <c r="P39" s="559"/>
      <c r="Q39" s="560"/>
      <c r="R39" s="536" t="s">
        <v>27</v>
      </c>
      <c r="S39" s="536"/>
      <c r="T39" s="536"/>
      <c r="U39" s="536"/>
      <c r="V39" s="536"/>
      <c r="W39" s="419" t="s">
        <v>2262</v>
      </c>
      <c r="X39" s="527" t="s">
        <v>2263</v>
      </c>
      <c r="Y39" s="39" t="s">
        <v>1967</v>
      </c>
      <c r="Z39" s="414" t="str">
        <f>IFERROR(VLOOKUP(Y39, 【参考】数式用!$A$2:$B$48, 2, FALSE), "")</f>
        <v>11</v>
      </c>
      <c r="AA39" s="415"/>
    </row>
    <row r="40" spans="1:27" ht="33.950000000000003" customHeight="1">
      <c r="A40" s="256"/>
      <c r="B40" s="416">
        <f>B39+1</f>
        <v>2</v>
      </c>
      <c r="C40" s="544" t="s">
        <v>2215</v>
      </c>
      <c r="D40" s="545"/>
      <c r="E40" s="545"/>
      <c r="F40" s="545"/>
      <c r="G40" s="545"/>
      <c r="H40" s="545"/>
      <c r="I40" s="545"/>
      <c r="J40" s="545"/>
      <c r="K40" s="545"/>
      <c r="L40" s="546"/>
      <c r="M40" s="554" t="s">
        <v>2260</v>
      </c>
      <c r="N40" s="555"/>
      <c r="O40" s="555"/>
      <c r="P40" s="555"/>
      <c r="Q40" s="556"/>
      <c r="R40" s="536" t="s">
        <v>27</v>
      </c>
      <c r="S40" s="536"/>
      <c r="T40" s="536"/>
      <c r="U40" s="536"/>
      <c r="V40" s="536"/>
      <c r="W40" s="419" t="s">
        <v>2262</v>
      </c>
      <c r="X40" s="527" t="s">
        <v>2264</v>
      </c>
      <c r="Y40" s="5" t="s">
        <v>1967</v>
      </c>
      <c r="Z40" s="414" t="str">
        <f>IFERROR(VLOOKUP(Y40, 【参考】数式用!$A$2:$B$48, 2, FALSE), "")</f>
        <v>11</v>
      </c>
      <c r="AA40" s="415"/>
    </row>
    <row r="41" spans="1:27" ht="33.950000000000003" customHeight="1">
      <c r="A41" s="256"/>
      <c r="B41" s="416">
        <f t="shared" ref="B41:B104" si="0">B40+1</f>
        <v>3</v>
      </c>
      <c r="C41" s="544" t="s">
        <v>2216</v>
      </c>
      <c r="D41" s="545"/>
      <c r="E41" s="545"/>
      <c r="F41" s="545"/>
      <c r="G41" s="545"/>
      <c r="H41" s="545"/>
      <c r="I41" s="545"/>
      <c r="J41" s="545"/>
      <c r="K41" s="545"/>
      <c r="L41" s="546"/>
      <c r="M41" s="547" t="s">
        <v>2260</v>
      </c>
      <c r="N41" s="548"/>
      <c r="O41" s="548"/>
      <c r="P41" s="548"/>
      <c r="Q41" s="549"/>
      <c r="R41" s="536" t="s">
        <v>27</v>
      </c>
      <c r="S41" s="536"/>
      <c r="T41" s="536"/>
      <c r="U41" s="536"/>
      <c r="V41" s="536"/>
      <c r="W41" s="419" t="s">
        <v>2262</v>
      </c>
      <c r="X41" s="528" t="s">
        <v>2265</v>
      </c>
      <c r="Y41" s="5" t="s">
        <v>1967</v>
      </c>
      <c r="Z41" s="414" t="str">
        <f>IFERROR(VLOOKUP(Y41, 【参考】数式用!$A$2:$B$48, 2, FALSE), "")</f>
        <v>11</v>
      </c>
      <c r="AA41" s="415"/>
    </row>
    <row r="42" spans="1:27" ht="33.950000000000003" customHeight="1">
      <c r="A42" s="256"/>
      <c r="B42" s="416">
        <f t="shared" si="0"/>
        <v>4</v>
      </c>
      <c r="C42" s="544" t="s">
        <v>2217</v>
      </c>
      <c r="D42" s="545"/>
      <c r="E42" s="545"/>
      <c r="F42" s="545"/>
      <c r="G42" s="545"/>
      <c r="H42" s="545"/>
      <c r="I42" s="545"/>
      <c r="J42" s="545"/>
      <c r="K42" s="545"/>
      <c r="L42" s="546"/>
      <c r="M42" s="547" t="s">
        <v>2260</v>
      </c>
      <c r="N42" s="548"/>
      <c r="O42" s="548"/>
      <c r="P42" s="548"/>
      <c r="Q42" s="549"/>
      <c r="R42" s="536" t="s">
        <v>27</v>
      </c>
      <c r="S42" s="536"/>
      <c r="T42" s="536"/>
      <c r="U42" s="536"/>
      <c r="V42" s="536"/>
      <c r="W42" s="419" t="s">
        <v>2262</v>
      </c>
      <c r="X42" s="528" t="s">
        <v>2266</v>
      </c>
      <c r="Y42" s="5" t="s">
        <v>1967</v>
      </c>
      <c r="Z42" s="414" t="str">
        <f>IFERROR(VLOOKUP(Y42, 【参考】数式用!$A$2:$B$48, 2, FALSE), "")</f>
        <v>11</v>
      </c>
      <c r="AA42" s="415"/>
    </row>
    <row r="43" spans="1:27" ht="33.950000000000003" customHeight="1">
      <c r="A43" s="256"/>
      <c r="B43" s="416">
        <f t="shared" si="0"/>
        <v>5</v>
      </c>
      <c r="C43" s="544" t="s">
        <v>2214</v>
      </c>
      <c r="D43" s="545"/>
      <c r="E43" s="545"/>
      <c r="F43" s="545"/>
      <c r="G43" s="545"/>
      <c r="H43" s="545"/>
      <c r="I43" s="545"/>
      <c r="J43" s="545"/>
      <c r="K43" s="545"/>
      <c r="L43" s="546"/>
      <c r="M43" s="547" t="s">
        <v>2261</v>
      </c>
      <c r="N43" s="548"/>
      <c r="O43" s="548"/>
      <c r="P43" s="548"/>
      <c r="Q43" s="549"/>
      <c r="R43" s="536" t="s">
        <v>27</v>
      </c>
      <c r="S43" s="536"/>
      <c r="T43" s="536"/>
      <c r="U43" s="536"/>
      <c r="V43" s="536"/>
      <c r="W43" s="419" t="s">
        <v>2262</v>
      </c>
      <c r="X43" s="528" t="s">
        <v>2267</v>
      </c>
      <c r="Y43" s="5" t="s">
        <v>2277</v>
      </c>
      <c r="Z43" s="414" t="str">
        <f>IFERROR(VLOOKUP(Y43, 【参考】数式用!$A$2:$B$48, 2, FALSE), "")</f>
        <v>71</v>
      </c>
      <c r="AA43" s="415"/>
    </row>
    <row r="44" spans="1:27" ht="33.950000000000003" customHeight="1">
      <c r="A44" s="256"/>
      <c r="B44" s="416">
        <f t="shared" si="0"/>
        <v>6</v>
      </c>
      <c r="C44" s="544" t="s">
        <v>2218</v>
      </c>
      <c r="D44" s="545"/>
      <c r="E44" s="545"/>
      <c r="F44" s="545"/>
      <c r="G44" s="545"/>
      <c r="H44" s="545"/>
      <c r="I44" s="545"/>
      <c r="J44" s="545"/>
      <c r="K44" s="545"/>
      <c r="L44" s="546"/>
      <c r="M44" s="547" t="s">
        <v>2261</v>
      </c>
      <c r="N44" s="548"/>
      <c r="O44" s="548"/>
      <c r="P44" s="548"/>
      <c r="Q44" s="549"/>
      <c r="R44" s="536" t="s">
        <v>27</v>
      </c>
      <c r="S44" s="536"/>
      <c r="T44" s="536"/>
      <c r="U44" s="536"/>
      <c r="V44" s="536"/>
      <c r="W44" s="419" t="s">
        <v>2262</v>
      </c>
      <c r="X44" s="528" t="s">
        <v>2268</v>
      </c>
      <c r="Y44" s="5" t="s">
        <v>2278</v>
      </c>
      <c r="Z44" s="414" t="str">
        <f>IFERROR(VLOOKUP(Y44, 【参考】数式用!$A$2:$B$48, 2, FALSE), "")</f>
        <v>76</v>
      </c>
      <c r="AA44" s="415"/>
    </row>
    <row r="45" spans="1:27" ht="33.950000000000003" customHeight="1">
      <c r="A45" s="256"/>
      <c r="B45" s="416">
        <f t="shared" si="0"/>
        <v>7</v>
      </c>
      <c r="C45" s="544" t="s">
        <v>2219</v>
      </c>
      <c r="D45" s="545"/>
      <c r="E45" s="545"/>
      <c r="F45" s="545"/>
      <c r="G45" s="545"/>
      <c r="H45" s="545"/>
      <c r="I45" s="545"/>
      <c r="J45" s="545"/>
      <c r="K45" s="545"/>
      <c r="L45" s="546"/>
      <c r="M45" s="547" t="s">
        <v>2260</v>
      </c>
      <c r="N45" s="548"/>
      <c r="O45" s="548"/>
      <c r="P45" s="548"/>
      <c r="Q45" s="549"/>
      <c r="R45" s="536" t="s">
        <v>27</v>
      </c>
      <c r="S45" s="536"/>
      <c r="T45" s="536"/>
      <c r="U45" s="536"/>
      <c r="V45" s="536"/>
      <c r="W45" s="419" t="s">
        <v>2262</v>
      </c>
      <c r="X45" s="528" t="s">
        <v>2269</v>
      </c>
      <c r="Y45" s="42" t="s">
        <v>2279</v>
      </c>
      <c r="Z45" s="414" t="str">
        <f>IFERROR(VLOOKUP(Y45, 【参考】数式用!$A$2:$B$48, 2, FALSE), "")</f>
        <v>12</v>
      </c>
      <c r="AA45" s="415"/>
    </row>
    <row r="46" spans="1:27" ht="33.950000000000003" customHeight="1">
      <c r="A46" s="256"/>
      <c r="B46" s="416">
        <f t="shared" si="0"/>
        <v>8</v>
      </c>
      <c r="C46" s="544" t="s">
        <v>2220</v>
      </c>
      <c r="D46" s="545"/>
      <c r="E46" s="545"/>
      <c r="F46" s="545"/>
      <c r="G46" s="545"/>
      <c r="H46" s="545"/>
      <c r="I46" s="545"/>
      <c r="J46" s="545"/>
      <c r="K46" s="545"/>
      <c r="L46" s="546"/>
      <c r="M46" s="547" t="s">
        <v>2260</v>
      </c>
      <c r="N46" s="548"/>
      <c r="O46" s="548"/>
      <c r="P46" s="548"/>
      <c r="Q46" s="549"/>
      <c r="R46" s="536" t="s">
        <v>27</v>
      </c>
      <c r="S46" s="536"/>
      <c r="T46" s="536"/>
      <c r="U46" s="536"/>
      <c r="V46" s="536"/>
      <c r="W46" s="419" t="s">
        <v>2262</v>
      </c>
      <c r="X46" s="528" t="s">
        <v>2269</v>
      </c>
      <c r="Y46" s="42" t="s">
        <v>2280</v>
      </c>
      <c r="Z46" s="414" t="str">
        <f>IFERROR(VLOOKUP(Y46, 【参考】数式用!$A$2:$B$48, 2, FALSE), "")</f>
        <v>62</v>
      </c>
      <c r="AA46" s="415"/>
    </row>
    <row r="47" spans="1:27" ht="33.950000000000003" customHeight="1">
      <c r="A47" s="256"/>
      <c r="B47" s="416">
        <f t="shared" si="0"/>
        <v>9</v>
      </c>
      <c r="C47" s="544" t="s">
        <v>2221</v>
      </c>
      <c r="D47" s="545"/>
      <c r="E47" s="545"/>
      <c r="F47" s="545"/>
      <c r="G47" s="545"/>
      <c r="H47" s="545"/>
      <c r="I47" s="545"/>
      <c r="J47" s="545"/>
      <c r="K47" s="545"/>
      <c r="L47" s="546"/>
      <c r="M47" s="547" t="s">
        <v>2260</v>
      </c>
      <c r="N47" s="548"/>
      <c r="O47" s="548"/>
      <c r="P47" s="548"/>
      <c r="Q47" s="549"/>
      <c r="R47" s="536" t="s">
        <v>27</v>
      </c>
      <c r="S47" s="536"/>
      <c r="T47" s="536"/>
      <c r="U47" s="536"/>
      <c r="V47" s="536"/>
      <c r="W47" s="419" t="s">
        <v>2262</v>
      </c>
      <c r="X47" s="528" t="s">
        <v>2270</v>
      </c>
      <c r="Y47" s="5" t="s">
        <v>2281</v>
      </c>
      <c r="Z47" s="414" t="str">
        <f>IFERROR(VLOOKUP(Y47, 【参考】数式用!$A$2:$B$48, 2, FALSE), "")</f>
        <v>15</v>
      </c>
      <c r="AA47" s="415"/>
    </row>
    <row r="48" spans="1:27" ht="33.950000000000003" customHeight="1">
      <c r="A48" s="256"/>
      <c r="B48" s="416">
        <f t="shared" si="0"/>
        <v>10</v>
      </c>
      <c r="C48" s="544" t="s">
        <v>2222</v>
      </c>
      <c r="D48" s="545"/>
      <c r="E48" s="545"/>
      <c r="F48" s="545"/>
      <c r="G48" s="545"/>
      <c r="H48" s="545"/>
      <c r="I48" s="545"/>
      <c r="J48" s="545"/>
      <c r="K48" s="545"/>
      <c r="L48" s="546"/>
      <c r="M48" s="547" t="s">
        <v>2261</v>
      </c>
      <c r="N48" s="548"/>
      <c r="O48" s="548"/>
      <c r="P48" s="548"/>
      <c r="Q48" s="549"/>
      <c r="R48" s="536" t="s">
        <v>27</v>
      </c>
      <c r="S48" s="536"/>
      <c r="T48" s="536"/>
      <c r="U48" s="536"/>
      <c r="V48" s="536"/>
      <c r="W48" s="419" t="s">
        <v>2262</v>
      </c>
      <c r="X48" s="528" t="s">
        <v>2270</v>
      </c>
      <c r="Y48" s="42" t="s">
        <v>2282</v>
      </c>
      <c r="Z48" s="414" t="str">
        <f>IFERROR(VLOOKUP(Y48, 【参考】数式用!$A$2:$B$48, 2, FALSE), "")</f>
        <v>78</v>
      </c>
      <c r="AA48" s="415"/>
    </row>
    <row r="49" spans="1:27" ht="33.950000000000003" customHeight="1">
      <c r="A49" s="256"/>
      <c r="B49" s="416">
        <f t="shared" si="0"/>
        <v>11</v>
      </c>
      <c r="C49" s="544" t="s">
        <v>2223</v>
      </c>
      <c r="D49" s="545"/>
      <c r="E49" s="545"/>
      <c r="F49" s="545"/>
      <c r="G49" s="545"/>
      <c r="H49" s="545"/>
      <c r="I49" s="545"/>
      <c r="J49" s="545"/>
      <c r="K49" s="545"/>
      <c r="L49" s="546"/>
      <c r="M49" s="547" t="s">
        <v>2260</v>
      </c>
      <c r="N49" s="548"/>
      <c r="O49" s="548"/>
      <c r="P49" s="548"/>
      <c r="Q49" s="549"/>
      <c r="R49" s="536" t="s">
        <v>27</v>
      </c>
      <c r="S49" s="536"/>
      <c r="T49" s="536"/>
      <c r="U49" s="536"/>
      <c r="V49" s="536"/>
      <c r="W49" s="419" t="s">
        <v>2262</v>
      </c>
      <c r="X49" s="528" t="s">
        <v>2271</v>
      </c>
      <c r="Y49" s="5" t="s">
        <v>2283</v>
      </c>
      <c r="Z49" s="414" t="str">
        <f>IFERROR(VLOOKUP(Y49, 【参考】数式用!$A$2:$B$48, 2, FALSE), "")</f>
        <v>16</v>
      </c>
      <c r="AA49" s="415"/>
    </row>
    <row r="50" spans="1:27" ht="33.950000000000003" customHeight="1">
      <c r="A50" s="256"/>
      <c r="B50" s="416">
        <f t="shared" si="0"/>
        <v>12</v>
      </c>
      <c r="C50" s="544" t="s">
        <v>2224</v>
      </c>
      <c r="D50" s="545"/>
      <c r="E50" s="545"/>
      <c r="F50" s="545"/>
      <c r="G50" s="545"/>
      <c r="H50" s="545"/>
      <c r="I50" s="545"/>
      <c r="J50" s="545"/>
      <c r="K50" s="545"/>
      <c r="L50" s="546"/>
      <c r="M50" s="547" t="s">
        <v>2260</v>
      </c>
      <c r="N50" s="548"/>
      <c r="O50" s="548"/>
      <c r="P50" s="548"/>
      <c r="Q50" s="549"/>
      <c r="R50" s="536" t="s">
        <v>27</v>
      </c>
      <c r="S50" s="536"/>
      <c r="T50" s="536"/>
      <c r="U50" s="536"/>
      <c r="V50" s="536"/>
      <c r="W50" s="419" t="s">
        <v>2262</v>
      </c>
      <c r="X50" s="528" t="s">
        <v>2271</v>
      </c>
      <c r="Y50" s="5" t="s">
        <v>2284</v>
      </c>
      <c r="Z50" s="414" t="str">
        <f>IFERROR(VLOOKUP(Y50, 【参考】数式用!$A$2:$B$48, 2, FALSE), "")</f>
        <v>66</v>
      </c>
      <c r="AA50" s="415"/>
    </row>
    <row r="51" spans="1:27" ht="33.950000000000003" customHeight="1">
      <c r="A51" s="256"/>
      <c r="B51" s="416">
        <f t="shared" si="0"/>
        <v>13</v>
      </c>
      <c r="C51" s="544" t="s">
        <v>2225</v>
      </c>
      <c r="D51" s="545"/>
      <c r="E51" s="545"/>
      <c r="F51" s="545"/>
      <c r="G51" s="545"/>
      <c r="H51" s="545"/>
      <c r="I51" s="545"/>
      <c r="J51" s="545"/>
      <c r="K51" s="545"/>
      <c r="L51" s="546"/>
      <c r="M51" s="547" t="s">
        <v>2260</v>
      </c>
      <c r="N51" s="548"/>
      <c r="O51" s="548"/>
      <c r="P51" s="548"/>
      <c r="Q51" s="549"/>
      <c r="R51" s="536" t="s">
        <v>27</v>
      </c>
      <c r="S51" s="536"/>
      <c r="T51" s="536"/>
      <c r="U51" s="536"/>
      <c r="V51" s="536"/>
      <c r="W51" s="419" t="s">
        <v>2262</v>
      </c>
      <c r="X51" s="528" t="s">
        <v>2272</v>
      </c>
      <c r="Y51" s="5" t="s">
        <v>2285</v>
      </c>
      <c r="Z51" s="414" t="str">
        <f>IFERROR(VLOOKUP(Y51, 【参考】数式用!$A$2:$B$48, 2, FALSE), "")</f>
        <v>33</v>
      </c>
      <c r="AA51" s="415"/>
    </row>
    <row r="52" spans="1:27" ht="33.950000000000003" customHeight="1">
      <c r="A52" s="256"/>
      <c r="B52" s="416">
        <f t="shared" si="0"/>
        <v>14</v>
      </c>
      <c r="C52" s="544" t="s">
        <v>2226</v>
      </c>
      <c r="D52" s="545"/>
      <c r="E52" s="545"/>
      <c r="F52" s="545"/>
      <c r="G52" s="545"/>
      <c r="H52" s="545"/>
      <c r="I52" s="545"/>
      <c r="J52" s="545"/>
      <c r="K52" s="545"/>
      <c r="L52" s="546"/>
      <c r="M52" s="547" t="s">
        <v>2260</v>
      </c>
      <c r="N52" s="548"/>
      <c r="O52" s="548"/>
      <c r="P52" s="548"/>
      <c r="Q52" s="549"/>
      <c r="R52" s="536" t="s">
        <v>27</v>
      </c>
      <c r="S52" s="536"/>
      <c r="T52" s="536"/>
      <c r="U52" s="536"/>
      <c r="V52" s="536"/>
      <c r="W52" s="419" t="s">
        <v>2262</v>
      </c>
      <c r="X52" s="528" t="s">
        <v>2272</v>
      </c>
      <c r="Y52" s="5" t="s">
        <v>2286</v>
      </c>
      <c r="Z52" s="414" t="str">
        <f>IFERROR(VLOOKUP(Y52, 【参考】数式用!$A$2:$B$48, 2, FALSE), "")</f>
        <v>27</v>
      </c>
      <c r="AA52" s="415"/>
    </row>
    <row r="53" spans="1:27" ht="33.950000000000003" customHeight="1">
      <c r="A53" s="256"/>
      <c r="B53" s="416">
        <f t="shared" si="0"/>
        <v>15</v>
      </c>
      <c r="C53" s="544" t="s">
        <v>2227</v>
      </c>
      <c r="D53" s="545"/>
      <c r="E53" s="545"/>
      <c r="F53" s="545"/>
      <c r="G53" s="545"/>
      <c r="H53" s="545"/>
      <c r="I53" s="545"/>
      <c r="J53" s="545"/>
      <c r="K53" s="545"/>
      <c r="L53" s="546"/>
      <c r="M53" s="547" t="s">
        <v>2260</v>
      </c>
      <c r="N53" s="548"/>
      <c r="O53" s="548"/>
      <c r="P53" s="548"/>
      <c r="Q53" s="549"/>
      <c r="R53" s="536" t="s">
        <v>27</v>
      </c>
      <c r="S53" s="536"/>
      <c r="T53" s="536"/>
      <c r="U53" s="536"/>
      <c r="V53" s="536"/>
      <c r="W53" s="419" t="s">
        <v>2262</v>
      </c>
      <c r="X53" s="528" t="s">
        <v>2272</v>
      </c>
      <c r="Y53" s="5" t="s">
        <v>2287</v>
      </c>
      <c r="Z53" s="414" t="str">
        <f>IFERROR(VLOOKUP(Y53, 【参考】数式用!$A$2:$B$48, 2, FALSE), "")</f>
        <v>35</v>
      </c>
      <c r="AA53" s="415"/>
    </row>
    <row r="54" spans="1:27" ht="33.950000000000003" customHeight="1">
      <c r="A54" s="256"/>
      <c r="B54" s="416">
        <f t="shared" si="0"/>
        <v>16</v>
      </c>
      <c r="C54" s="544" t="s">
        <v>2228</v>
      </c>
      <c r="D54" s="545"/>
      <c r="E54" s="545"/>
      <c r="F54" s="545"/>
      <c r="G54" s="545"/>
      <c r="H54" s="545"/>
      <c r="I54" s="545"/>
      <c r="J54" s="545"/>
      <c r="K54" s="545"/>
      <c r="L54" s="546"/>
      <c r="M54" s="547" t="s">
        <v>2261</v>
      </c>
      <c r="N54" s="548"/>
      <c r="O54" s="548"/>
      <c r="P54" s="548"/>
      <c r="Q54" s="549"/>
      <c r="R54" s="536" t="s">
        <v>27</v>
      </c>
      <c r="S54" s="536"/>
      <c r="T54" s="536"/>
      <c r="U54" s="536"/>
      <c r="V54" s="536"/>
      <c r="W54" s="419" t="s">
        <v>2262</v>
      </c>
      <c r="X54" s="528" t="s">
        <v>2272</v>
      </c>
      <c r="Y54" s="5" t="s">
        <v>2288</v>
      </c>
      <c r="Z54" s="414" t="str">
        <f>IFERROR(VLOOKUP(Y54, 【参考】数式用!$A$2:$B$48, 2, FALSE), "")</f>
        <v>36</v>
      </c>
      <c r="AA54" s="415"/>
    </row>
    <row r="55" spans="1:27" ht="33.950000000000003" customHeight="1">
      <c r="A55" s="256"/>
      <c r="B55" s="416">
        <f t="shared" si="0"/>
        <v>17</v>
      </c>
      <c r="C55" s="544" t="s">
        <v>2229</v>
      </c>
      <c r="D55" s="545"/>
      <c r="E55" s="545"/>
      <c r="F55" s="545"/>
      <c r="G55" s="545"/>
      <c r="H55" s="545"/>
      <c r="I55" s="545"/>
      <c r="J55" s="545"/>
      <c r="K55" s="545"/>
      <c r="L55" s="546"/>
      <c r="M55" s="547" t="s">
        <v>2261</v>
      </c>
      <c r="N55" s="548"/>
      <c r="O55" s="548"/>
      <c r="P55" s="548"/>
      <c r="Q55" s="549"/>
      <c r="R55" s="536" t="s">
        <v>27</v>
      </c>
      <c r="S55" s="536"/>
      <c r="T55" s="536"/>
      <c r="U55" s="536"/>
      <c r="V55" s="536"/>
      <c r="W55" s="419" t="s">
        <v>2262</v>
      </c>
      <c r="X55" s="528" t="s">
        <v>2272</v>
      </c>
      <c r="Y55" s="5" t="s">
        <v>2289</v>
      </c>
      <c r="Z55" s="414" t="str">
        <f>IFERROR(VLOOKUP(Y55, 【参考】数式用!$A$2:$B$48, 2, FALSE), "")</f>
        <v>28</v>
      </c>
      <c r="AA55" s="415"/>
    </row>
    <row r="56" spans="1:27" ht="33.950000000000003" customHeight="1">
      <c r="A56" s="256"/>
      <c r="B56" s="416">
        <f t="shared" si="0"/>
        <v>18</v>
      </c>
      <c r="C56" s="544" t="s">
        <v>2230</v>
      </c>
      <c r="D56" s="545"/>
      <c r="E56" s="545"/>
      <c r="F56" s="545"/>
      <c r="G56" s="545"/>
      <c r="H56" s="545"/>
      <c r="I56" s="545"/>
      <c r="J56" s="545"/>
      <c r="K56" s="545"/>
      <c r="L56" s="546"/>
      <c r="M56" s="547" t="s">
        <v>2261</v>
      </c>
      <c r="N56" s="548"/>
      <c r="O56" s="548"/>
      <c r="P56" s="548"/>
      <c r="Q56" s="549"/>
      <c r="R56" s="536" t="s">
        <v>27</v>
      </c>
      <c r="S56" s="536"/>
      <c r="T56" s="536"/>
      <c r="U56" s="536"/>
      <c r="V56" s="536"/>
      <c r="W56" s="419" t="s">
        <v>2262</v>
      </c>
      <c r="X56" s="528" t="s">
        <v>2270</v>
      </c>
      <c r="Y56" s="5" t="s">
        <v>2290</v>
      </c>
      <c r="Z56" s="414" t="str">
        <f>IFERROR(VLOOKUP(Y56, 【参考】数式用!$A$2:$B$48, 2, FALSE), "")</f>
        <v>72</v>
      </c>
      <c r="AA56" s="415"/>
    </row>
    <row r="57" spans="1:27" ht="33.950000000000003" customHeight="1">
      <c r="A57" s="256"/>
      <c r="B57" s="416">
        <f t="shared" si="0"/>
        <v>19</v>
      </c>
      <c r="C57" s="544" t="s">
        <v>2231</v>
      </c>
      <c r="D57" s="545"/>
      <c r="E57" s="545"/>
      <c r="F57" s="545"/>
      <c r="G57" s="545"/>
      <c r="H57" s="545"/>
      <c r="I57" s="545"/>
      <c r="J57" s="545"/>
      <c r="K57" s="545"/>
      <c r="L57" s="546"/>
      <c r="M57" s="547" t="s">
        <v>2261</v>
      </c>
      <c r="N57" s="548"/>
      <c r="O57" s="548"/>
      <c r="P57" s="548"/>
      <c r="Q57" s="549"/>
      <c r="R57" s="536" t="s">
        <v>27</v>
      </c>
      <c r="S57" s="536"/>
      <c r="T57" s="536"/>
      <c r="U57" s="536"/>
      <c r="V57" s="536"/>
      <c r="W57" s="419" t="s">
        <v>2262</v>
      </c>
      <c r="X57" s="528" t="s">
        <v>2270</v>
      </c>
      <c r="Y57" s="5" t="s">
        <v>2291</v>
      </c>
      <c r="Z57" s="414" t="str">
        <f>IFERROR(VLOOKUP(Y57, 【参考】数式用!$A$2:$B$48, 2, FALSE), "")</f>
        <v>74</v>
      </c>
      <c r="AA57" s="415"/>
    </row>
    <row r="58" spans="1:27" ht="33.950000000000003" customHeight="1">
      <c r="A58" s="256"/>
      <c r="B58" s="416">
        <f t="shared" si="0"/>
        <v>20</v>
      </c>
      <c r="C58" s="544" t="s">
        <v>2232</v>
      </c>
      <c r="D58" s="545"/>
      <c r="E58" s="545"/>
      <c r="F58" s="545"/>
      <c r="G58" s="545"/>
      <c r="H58" s="545"/>
      <c r="I58" s="545"/>
      <c r="J58" s="545"/>
      <c r="K58" s="545"/>
      <c r="L58" s="546"/>
      <c r="M58" s="547" t="s">
        <v>2261</v>
      </c>
      <c r="N58" s="548"/>
      <c r="O58" s="548"/>
      <c r="P58" s="548"/>
      <c r="Q58" s="549"/>
      <c r="R58" s="536" t="s">
        <v>27</v>
      </c>
      <c r="S58" s="536"/>
      <c r="T58" s="536"/>
      <c r="U58" s="536"/>
      <c r="V58" s="536"/>
      <c r="W58" s="419" t="s">
        <v>2262</v>
      </c>
      <c r="X58" s="528" t="s">
        <v>2273</v>
      </c>
      <c r="Y58" s="5" t="s">
        <v>2292</v>
      </c>
      <c r="Z58" s="414" t="str">
        <f>IFERROR(VLOOKUP(Y58, 【参考】数式用!$A$2:$B$48, 2, FALSE), "")</f>
        <v>73</v>
      </c>
      <c r="AA58" s="415"/>
    </row>
    <row r="59" spans="1:27" ht="33.950000000000003" customHeight="1">
      <c r="A59" s="256"/>
      <c r="B59" s="416">
        <f t="shared" si="0"/>
        <v>21</v>
      </c>
      <c r="C59" s="544" t="s">
        <v>2233</v>
      </c>
      <c r="D59" s="545"/>
      <c r="E59" s="545"/>
      <c r="F59" s="545"/>
      <c r="G59" s="545"/>
      <c r="H59" s="545"/>
      <c r="I59" s="545"/>
      <c r="J59" s="545"/>
      <c r="K59" s="545"/>
      <c r="L59" s="546"/>
      <c r="M59" s="547" t="s">
        <v>2261</v>
      </c>
      <c r="N59" s="548"/>
      <c r="O59" s="548"/>
      <c r="P59" s="548"/>
      <c r="Q59" s="549"/>
      <c r="R59" s="536" t="s">
        <v>27</v>
      </c>
      <c r="S59" s="536"/>
      <c r="T59" s="536"/>
      <c r="U59" s="536"/>
      <c r="V59" s="536"/>
      <c r="W59" s="419" t="s">
        <v>2262</v>
      </c>
      <c r="X59" s="528" t="s">
        <v>2273</v>
      </c>
      <c r="Y59" s="5" t="s">
        <v>2293</v>
      </c>
      <c r="Z59" s="414" t="str">
        <f>IFERROR(VLOOKUP(Y59, 【参考】数式用!$A$2:$B$48, 2, FALSE), "")</f>
        <v>68</v>
      </c>
      <c r="AA59" s="415"/>
    </row>
    <row r="60" spans="1:27" ht="33.950000000000003" customHeight="1">
      <c r="A60" s="256"/>
      <c r="B60" s="416">
        <f t="shared" si="0"/>
        <v>22</v>
      </c>
      <c r="C60" s="544" t="s">
        <v>2234</v>
      </c>
      <c r="D60" s="545"/>
      <c r="E60" s="545"/>
      <c r="F60" s="545"/>
      <c r="G60" s="545"/>
      <c r="H60" s="545"/>
      <c r="I60" s="545"/>
      <c r="J60" s="545"/>
      <c r="K60" s="545"/>
      <c r="L60" s="546"/>
      <c r="M60" s="547" t="s">
        <v>2261</v>
      </c>
      <c r="N60" s="548"/>
      <c r="O60" s="548"/>
      <c r="P60" s="548"/>
      <c r="Q60" s="549"/>
      <c r="R60" s="536" t="s">
        <v>27</v>
      </c>
      <c r="S60" s="536"/>
      <c r="T60" s="536"/>
      <c r="U60" s="536"/>
      <c r="V60" s="536"/>
      <c r="W60" s="419" t="s">
        <v>2262</v>
      </c>
      <c r="X60" s="528" t="s">
        <v>2273</v>
      </c>
      <c r="Y60" s="5" t="s">
        <v>2294</v>
      </c>
      <c r="Z60" s="414" t="str">
        <f>IFERROR(VLOOKUP(Y60, 【参考】数式用!$A$2:$B$48, 2, FALSE), "")</f>
        <v>75</v>
      </c>
      <c r="AA60" s="415"/>
    </row>
    <row r="61" spans="1:27" ht="33.950000000000003" customHeight="1">
      <c r="A61" s="256"/>
      <c r="B61" s="416">
        <f t="shared" si="0"/>
        <v>23</v>
      </c>
      <c r="C61" s="544" t="s">
        <v>2235</v>
      </c>
      <c r="D61" s="545"/>
      <c r="E61" s="545"/>
      <c r="F61" s="545"/>
      <c r="G61" s="545"/>
      <c r="H61" s="545"/>
      <c r="I61" s="545"/>
      <c r="J61" s="545"/>
      <c r="K61" s="545"/>
      <c r="L61" s="546"/>
      <c r="M61" s="547" t="s">
        <v>2261</v>
      </c>
      <c r="N61" s="548"/>
      <c r="O61" s="548"/>
      <c r="P61" s="548"/>
      <c r="Q61" s="549"/>
      <c r="R61" s="536" t="s">
        <v>27</v>
      </c>
      <c r="S61" s="536"/>
      <c r="T61" s="536"/>
      <c r="U61" s="536"/>
      <c r="V61" s="536"/>
      <c r="W61" s="419" t="s">
        <v>2262</v>
      </c>
      <c r="X61" s="528" t="s">
        <v>2273</v>
      </c>
      <c r="Y61" s="5" t="s">
        <v>2295</v>
      </c>
      <c r="Z61" s="414" t="str">
        <f>IFERROR(VLOOKUP(Y61, 【参考】数式用!$A$2:$B$48, 2, FALSE), "")</f>
        <v>69</v>
      </c>
      <c r="AA61" s="415"/>
    </row>
    <row r="62" spans="1:27" ht="33.950000000000003" customHeight="1">
      <c r="A62" s="256"/>
      <c r="B62" s="416">
        <f t="shared" si="0"/>
        <v>24</v>
      </c>
      <c r="C62" s="544" t="s">
        <v>2236</v>
      </c>
      <c r="D62" s="545"/>
      <c r="E62" s="545"/>
      <c r="F62" s="545"/>
      <c r="G62" s="545"/>
      <c r="H62" s="545"/>
      <c r="I62" s="545"/>
      <c r="J62" s="545"/>
      <c r="K62" s="545"/>
      <c r="L62" s="546"/>
      <c r="M62" s="547" t="s">
        <v>2261</v>
      </c>
      <c r="N62" s="548"/>
      <c r="O62" s="548"/>
      <c r="P62" s="548"/>
      <c r="Q62" s="549"/>
      <c r="R62" s="536" t="s">
        <v>27</v>
      </c>
      <c r="S62" s="536"/>
      <c r="T62" s="536"/>
      <c r="U62" s="536"/>
      <c r="V62" s="536"/>
      <c r="W62" s="419" t="s">
        <v>2262</v>
      </c>
      <c r="X62" s="528" t="s">
        <v>2274</v>
      </c>
      <c r="Y62" s="5" t="s">
        <v>2296</v>
      </c>
      <c r="Z62" s="414" t="str">
        <f>IFERROR(VLOOKUP(Y62, 【参考】数式用!$A$2:$B$48, 2, FALSE), "")</f>
        <v>77</v>
      </c>
      <c r="AA62" s="415"/>
    </row>
    <row r="63" spans="1:27" ht="33.950000000000003" customHeight="1">
      <c r="A63" s="256"/>
      <c r="B63" s="416">
        <f t="shared" si="0"/>
        <v>25</v>
      </c>
      <c r="C63" s="544" t="s">
        <v>2237</v>
      </c>
      <c r="D63" s="545"/>
      <c r="E63" s="545"/>
      <c r="F63" s="545"/>
      <c r="G63" s="545"/>
      <c r="H63" s="545"/>
      <c r="I63" s="545"/>
      <c r="J63" s="545"/>
      <c r="K63" s="545"/>
      <c r="L63" s="546"/>
      <c r="M63" s="547" t="s">
        <v>2261</v>
      </c>
      <c r="N63" s="548"/>
      <c r="O63" s="548"/>
      <c r="P63" s="548"/>
      <c r="Q63" s="549"/>
      <c r="R63" s="536" t="s">
        <v>27</v>
      </c>
      <c r="S63" s="536"/>
      <c r="T63" s="536"/>
      <c r="U63" s="536"/>
      <c r="V63" s="536"/>
      <c r="W63" s="419" t="s">
        <v>2262</v>
      </c>
      <c r="X63" s="528" t="s">
        <v>2274</v>
      </c>
      <c r="Y63" s="5" t="s">
        <v>2297</v>
      </c>
      <c r="Z63" s="414" t="str">
        <f>IFERROR(VLOOKUP(Y63, 【参考】数式用!$A$2:$B$48, 2, FALSE), "")</f>
        <v>79</v>
      </c>
      <c r="AA63" s="415"/>
    </row>
    <row r="64" spans="1:27" ht="33.950000000000003" customHeight="1">
      <c r="A64" s="256"/>
      <c r="B64" s="416">
        <f t="shared" si="0"/>
        <v>26</v>
      </c>
      <c r="C64" s="544" t="s">
        <v>2238</v>
      </c>
      <c r="D64" s="545"/>
      <c r="E64" s="545"/>
      <c r="F64" s="545"/>
      <c r="G64" s="545"/>
      <c r="H64" s="545"/>
      <c r="I64" s="545"/>
      <c r="J64" s="545"/>
      <c r="K64" s="545"/>
      <c r="L64" s="546"/>
      <c r="M64" s="547" t="s">
        <v>2261</v>
      </c>
      <c r="N64" s="548"/>
      <c r="O64" s="548"/>
      <c r="P64" s="548"/>
      <c r="Q64" s="549"/>
      <c r="R64" s="536" t="s">
        <v>27</v>
      </c>
      <c r="S64" s="536"/>
      <c r="T64" s="536"/>
      <c r="U64" s="536"/>
      <c r="V64" s="536"/>
      <c r="W64" s="419" t="s">
        <v>2262</v>
      </c>
      <c r="X64" s="528" t="s">
        <v>2275</v>
      </c>
      <c r="Y64" s="5" t="s">
        <v>2298</v>
      </c>
      <c r="Z64" s="414" t="str">
        <f>IFERROR(VLOOKUP(Y64, 【参考】数式用!$A$2:$B$48, 2, FALSE), "")</f>
        <v>32</v>
      </c>
      <c r="AA64" s="415"/>
    </row>
    <row r="65" spans="1:27" ht="33.950000000000003" customHeight="1">
      <c r="A65" s="256"/>
      <c r="B65" s="416">
        <f t="shared" si="0"/>
        <v>27</v>
      </c>
      <c r="C65" s="544" t="s">
        <v>2239</v>
      </c>
      <c r="D65" s="545"/>
      <c r="E65" s="545"/>
      <c r="F65" s="545"/>
      <c r="G65" s="545"/>
      <c r="H65" s="545"/>
      <c r="I65" s="545"/>
      <c r="J65" s="545"/>
      <c r="K65" s="545"/>
      <c r="L65" s="546"/>
      <c r="M65" s="547" t="s">
        <v>2261</v>
      </c>
      <c r="N65" s="548"/>
      <c r="O65" s="548"/>
      <c r="P65" s="548"/>
      <c r="Q65" s="549"/>
      <c r="R65" s="536" t="s">
        <v>27</v>
      </c>
      <c r="S65" s="536"/>
      <c r="T65" s="536"/>
      <c r="U65" s="536"/>
      <c r="V65" s="536"/>
      <c r="W65" s="419" t="s">
        <v>2262</v>
      </c>
      <c r="X65" s="528" t="s">
        <v>2275</v>
      </c>
      <c r="Y65" s="5" t="s">
        <v>2299</v>
      </c>
      <c r="Z65" s="414" t="str">
        <f>IFERROR(VLOOKUP(Y65, 【参考】数式用!$A$2:$B$48, 2, FALSE), "")</f>
        <v>38</v>
      </c>
      <c r="AA65" s="415"/>
    </row>
    <row r="66" spans="1:27" ht="33.950000000000003" customHeight="1">
      <c r="A66" s="256"/>
      <c r="B66" s="416">
        <f t="shared" si="0"/>
        <v>28</v>
      </c>
      <c r="C66" s="544" t="s">
        <v>2240</v>
      </c>
      <c r="D66" s="545"/>
      <c r="E66" s="545"/>
      <c r="F66" s="545"/>
      <c r="G66" s="545"/>
      <c r="H66" s="545"/>
      <c r="I66" s="545"/>
      <c r="J66" s="545"/>
      <c r="K66" s="545"/>
      <c r="L66" s="546"/>
      <c r="M66" s="547" t="s">
        <v>2261</v>
      </c>
      <c r="N66" s="548"/>
      <c r="O66" s="548"/>
      <c r="P66" s="548"/>
      <c r="Q66" s="549"/>
      <c r="R66" s="536" t="s">
        <v>27</v>
      </c>
      <c r="S66" s="536"/>
      <c r="T66" s="536"/>
      <c r="U66" s="536"/>
      <c r="V66" s="536"/>
      <c r="W66" s="419" t="s">
        <v>2262</v>
      </c>
      <c r="X66" s="528" t="s">
        <v>2275</v>
      </c>
      <c r="Y66" s="5" t="s">
        <v>2300</v>
      </c>
      <c r="Z66" s="414" t="str">
        <f>IFERROR(VLOOKUP(Y66, 【参考】数式用!$A$2:$B$48, 2, FALSE), "")</f>
        <v>37</v>
      </c>
      <c r="AA66" s="415"/>
    </row>
    <row r="67" spans="1:27" ht="33.950000000000003" customHeight="1">
      <c r="A67" s="256"/>
      <c r="B67" s="416">
        <f t="shared" si="0"/>
        <v>29</v>
      </c>
      <c r="C67" s="544" t="s">
        <v>2241</v>
      </c>
      <c r="D67" s="545"/>
      <c r="E67" s="545"/>
      <c r="F67" s="545"/>
      <c r="G67" s="545"/>
      <c r="H67" s="545"/>
      <c r="I67" s="545"/>
      <c r="J67" s="545"/>
      <c r="K67" s="545"/>
      <c r="L67" s="546"/>
      <c r="M67" s="547" t="s">
        <v>2261</v>
      </c>
      <c r="N67" s="548"/>
      <c r="O67" s="548"/>
      <c r="P67" s="548"/>
      <c r="Q67" s="549"/>
      <c r="R67" s="536" t="s">
        <v>27</v>
      </c>
      <c r="S67" s="536"/>
      <c r="T67" s="536"/>
      <c r="U67" s="536"/>
      <c r="V67" s="536"/>
      <c r="W67" s="419" t="s">
        <v>2262</v>
      </c>
      <c r="X67" s="528" t="s">
        <v>2275</v>
      </c>
      <c r="Y67" s="5" t="s">
        <v>2301</v>
      </c>
      <c r="Z67" s="414" t="str">
        <f>IFERROR(VLOOKUP(Y67, 【参考】数式用!$A$2:$B$48, 2, FALSE), "")</f>
        <v>39</v>
      </c>
      <c r="AA67" s="415"/>
    </row>
    <row r="68" spans="1:27" ht="33.950000000000003" customHeight="1">
      <c r="A68" s="256"/>
      <c r="B68" s="416">
        <f t="shared" si="0"/>
        <v>30</v>
      </c>
      <c r="C68" s="544" t="s">
        <v>2242</v>
      </c>
      <c r="D68" s="545"/>
      <c r="E68" s="545"/>
      <c r="F68" s="545"/>
      <c r="G68" s="545"/>
      <c r="H68" s="545"/>
      <c r="I68" s="545"/>
      <c r="J68" s="545"/>
      <c r="K68" s="545"/>
      <c r="L68" s="546"/>
      <c r="M68" s="547" t="s">
        <v>2260</v>
      </c>
      <c r="N68" s="548"/>
      <c r="O68" s="548"/>
      <c r="P68" s="548"/>
      <c r="Q68" s="549"/>
      <c r="R68" s="536" t="s">
        <v>27</v>
      </c>
      <c r="S68" s="536"/>
      <c r="T68" s="536"/>
      <c r="U68" s="536"/>
      <c r="V68" s="536"/>
      <c r="W68" s="419" t="s">
        <v>2262</v>
      </c>
      <c r="X68" s="528" t="s">
        <v>2276</v>
      </c>
      <c r="Y68" s="5" t="s">
        <v>2302</v>
      </c>
      <c r="Z68" s="414" t="str">
        <f>IFERROR(VLOOKUP(Y68, 【参考】数式用!$A$2:$B$48, 2, FALSE), "")</f>
        <v>51</v>
      </c>
      <c r="AA68" s="415"/>
    </row>
    <row r="69" spans="1:27" ht="33.950000000000003" customHeight="1">
      <c r="A69" s="256"/>
      <c r="B69" s="416">
        <f t="shared" si="0"/>
        <v>31</v>
      </c>
      <c r="C69" s="544" t="s">
        <v>2243</v>
      </c>
      <c r="D69" s="545"/>
      <c r="E69" s="545"/>
      <c r="F69" s="545"/>
      <c r="G69" s="545"/>
      <c r="H69" s="545"/>
      <c r="I69" s="545"/>
      <c r="J69" s="545"/>
      <c r="K69" s="545"/>
      <c r="L69" s="546"/>
      <c r="M69" s="547" t="s">
        <v>2261</v>
      </c>
      <c r="N69" s="548"/>
      <c r="O69" s="548"/>
      <c r="P69" s="548"/>
      <c r="Q69" s="549"/>
      <c r="R69" s="536" t="s">
        <v>27</v>
      </c>
      <c r="S69" s="536"/>
      <c r="T69" s="536"/>
      <c r="U69" s="536"/>
      <c r="V69" s="536"/>
      <c r="W69" s="419" t="s">
        <v>2262</v>
      </c>
      <c r="X69" s="528" t="s">
        <v>2276</v>
      </c>
      <c r="Y69" s="5" t="s">
        <v>2303</v>
      </c>
      <c r="Z69" s="414" t="str">
        <f>IFERROR(VLOOKUP(Y69, 【参考】数式用!$A$2:$B$48, 2, FALSE), "")</f>
        <v>54</v>
      </c>
      <c r="AA69" s="415"/>
    </row>
    <row r="70" spans="1:27" ht="33.950000000000003" customHeight="1">
      <c r="A70" s="256"/>
      <c r="B70" s="416">
        <f t="shared" si="0"/>
        <v>32</v>
      </c>
      <c r="C70" s="544" t="s">
        <v>2244</v>
      </c>
      <c r="D70" s="545"/>
      <c r="E70" s="545"/>
      <c r="F70" s="545"/>
      <c r="G70" s="545"/>
      <c r="H70" s="545"/>
      <c r="I70" s="545"/>
      <c r="J70" s="545"/>
      <c r="K70" s="545"/>
      <c r="L70" s="546"/>
      <c r="M70" s="547" t="s">
        <v>2260</v>
      </c>
      <c r="N70" s="548"/>
      <c r="O70" s="548"/>
      <c r="P70" s="548"/>
      <c r="Q70" s="549"/>
      <c r="R70" s="536" t="s">
        <v>27</v>
      </c>
      <c r="S70" s="536"/>
      <c r="T70" s="536"/>
      <c r="U70" s="536"/>
      <c r="V70" s="536"/>
      <c r="W70" s="419" t="s">
        <v>2262</v>
      </c>
      <c r="X70" s="528" t="s">
        <v>2276</v>
      </c>
      <c r="Y70" s="5" t="s">
        <v>2304</v>
      </c>
      <c r="Z70" s="414" t="str">
        <f>IFERROR(VLOOKUP(Y70, 【参考】数式用!$A$2:$B$48, 2, FALSE), "")</f>
        <v>21</v>
      </c>
      <c r="AA70" s="415"/>
    </row>
    <row r="71" spans="1:27" ht="33.950000000000003" customHeight="1">
      <c r="A71" s="256"/>
      <c r="B71" s="416">
        <f t="shared" si="0"/>
        <v>33</v>
      </c>
      <c r="C71" s="544" t="s">
        <v>2245</v>
      </c>
      <c r="D71" s="545"/>
      <c r="E71" s="545"/>
      <c r="F71" s="545"/>
      <c r="G71" s="545"/>
      <c r="H71" s="545"/>
      <c r="I71" s="545"/>
      <c r="J71" s="545"/>
      <c r="K71" s="545"/>
      <c r="L71" s="546"/>
      <c r="M71" s="547" t="s">
        <v>2260</v>
      </c>
      <c r="N71" s="548"/>
      <c r="O71" s="548"/>
      <c r="P71" s="548"/>
      <c r="Q71" s="549"/>
      <c r="R71" s="536" t="s">
        <v>27</v>
      </c>
      <c r="S71" s="536"/>
      <c r="T71" s="536"/>
      <c r="U71" s="536"/>
      <c r="V71" s="536"/>
      <c r="W71" s="419" t="s">
        <v>2262</v>
      </c>
      <c r="X71" s="528" t="s">
        <v>2276</v>
      </c>
      <c r="Y71" s="5" t="s">
        <v>2305</v>
      </c>
      <c r="Z71" s="414" t="str">
        <f>IFERROR(VLOOKUP(Y71, 【参考】数式用!$A$2:$B$48, 2, FALSE), "")</f>
        <v>24</v>
      </c>
      <c r="AA71" s="415"/>
    </row>
    <row r="72" spans="1:27" ht="33.950000000000003" customHeight="1">
      <c r="A72" s="256"/>
      <c r="B72" s="416">
        <f t="shared" si="0"/>
        <v>34</v>
      </c>
      <c r="C72" s="544" t="s">
        <v>2246</v>
      </c>
      <c r="D72" s="545"/>
      <c r="E72" s="545"/>
      <c r="F72" s="545"/>
      <c r="G72" s="545"/>
      <c r="H72" s="545"/>
      <c r="I72" s="545"/>
      <c r="J72" s="545"/>
      <c r="K72" s="545"/>
      <c r="L72" s="546"/>
      <c r="M72" s="547" t="s">
        <v>2260</v>
      </c>
      <c r="N72" s="548"/>
      <c r="O72" s="548"/>
      <c r="P72" s="548"/>
      <c r="Q72" s="549"/>
      <c r="R72" s="536" t="s">
        <v>27</v>
      </c>
      <c r="S72" s="536"/>
      <c r="T72" s="536"/>
      <c r="U72" s="536"/>
      <c r="V72" s="536"/>
      <c r="W72" s="419" t="s">
        <v>2262</v>
      </c>
      <c r="X72" s="528" t="s">
        <v>2276</v>
      </c>
      <c r="Y72" s="5" t="s">
        <v>2306</v>
      </c>
      <c r="Z72" s="414" t="str">
        <f>IFERROR(VLOOKUP(Y72, 【参考】数式用!$A$2:$B$48, 2, FALSE), "")</f>
        <v>52</v>
      </c>
      <c r="AA72" s="415"/>
    </row>
    <row r="73" spans="1:27" ht="33.950000000000003" customHeight="1">
      <c r="A73" s="256"/>
      <c r="B73" s="416">
        <f t="shared" si="0"/>
        <v>35</v>
      </c>
      <c r="C73" s="544" t="s">
        <v>2247</v>
      </c>
      <c r="D73" s="545"/>
      <c r="E73" s="545"/>
      <c r="F73" s="545"/>
      <c r="G73" s="545"/>
      <c r="H73" s="545"/>
      <c r="I73" s="545"/>
      <c r="J73" s="545"/>
      <c r="K73" s="545"/>
      <c r="L73" s="546"/>
      <c r="M73" s="547" t="s">
        <v>2260</v>
      </c>
      <c r="N73" s="548"/>
      <c r="O73" s="548"/>
      <c r="P73" s="548"/>
      <c r="Q73" s="549"/>
      <c r="R73" s="536" t="s">
        <v>27</v>
      </c>
      <c r="S73" s="536"/>
      <c r="T73" s="536"/>
      <c r="U73" s="536"/>
      <c r="V73" s="536"/>
      <c r="W73" s="419" t="s">
        <v>2262</v>
      </c>
      <c r="X73" s="528" t="s">
        <v>2276</v>
      </c>
      <c r="Y73" s="5" t="s">
        <v>2307</v>
      </c>
      <c r="Z73" s="414" t="str">
        <f>IFERROR(VLOOKUP(Y73, 【参考】数式用!$A$2:$B$48, 2, FALSE), "")</f>
        <v>22</v>
      </c>
      <c r="AA73" s="415"/>
    </row>
    <row r="74" spans="1:27" ht="33.950000000000003" customHeight="1">
      <c r="A74" s="256"/>
      <c r="B74" s="416">
        <f t="shared" si="0"/>
        <v>36</v>
      </c>
      <c r="C74" s="544" t="s">
        <v>2248</v>
      </c>
      <c r="D74" s="545"/>
      <c r="E74" s="545"/>
      <c r="F74" s="545"/>
      <c r="G74" s="545"/>
      <c r="H74" s="545"/>
      <c r="I74" s="545"/>
      <c r="J74" s="545"/>
      <c r="K74" s="545"/>
      <c r="L74" s="546"/>
      <c r="M74" s="547" t="s">
        <v>2260</v>
      </c>
      <c r="N74" s="548"/>
      <c r="O74" s="548"/>
      <c r="P74" s="548"/>
      <c r="Q74" s="549"/>
      <c r="R74" s="536" t="s">
        <v>27</v>
      </c>
      <c r="S74" s="536"/>
      <c r="T74" s="536"/>
      <c r="U74" s="536"/>
      <c r="V74" s="536"/>
      <c r="W74" s="419" t="s">
        <v>2262</v>
      </c>
      <c r="X74" s="528" t="s">
        <v>2276</v>
      </c>
      <c r="Y74" s="5" t="s">
        <v>2308</v>
      </c>
      <c r="Z74" s="414" t="str">
        <f>IFERROR(VLOOKUP(Y74, 【参考】数式用!$A$2:$B$48, 2, FALSE), "")</f>
        <v>25</v>
      </c>
      <c r="AA74" s="415"/>
    </row>
    <row r="75" spans="1:27" ht="33.950000000000003" customHeight="1">
      <c r="A75" s="256"/>
      <c r="B75" s="416">
        <f t="shared" si="0"/>
        <v>37</v>
      </c>
      <c r="C75" s="544" t="s">
        <v>2249</v>
      </c>
      <c r="D75" s="545"/>
      <c r="E75" s="545"/>
      <c r="F75" s="545"/>
      <c r="G75" s="545"/>
      <c r="H75" s="545"/>
      <c r="I75" s="545"/>
      <c r="J75" s="545"/>
      <c r="K75" s="545"/>
      <c r="L75" s="546"/>
      <c r="M75" s="547" t="s">
        <v>2260</v>
      </c>
      <c r="N75" s="548"/>
      <c r="O75" s="548"/>
      <c r="P75" s="548"/>
      <c r="Q75" s="549"/>
      <c r="R75" s="536" t="s">
        <v>27</v>
      </c>
      <c r="S75" s="536"/>
      <c r="T75" s="536"/>
      <c r="U75" s="536"/>
      <c r="V75" s="536"/>
      <c r="W75" s="419" t="s">
        <v>2262</v>
      </c>
      <c r="X75" s="528" t="s">
        <v>2276</v>
      </c>
      <c r="Y75" s="5" t="s">
        <v>2309</v>
      </c>
      <c r="Z75" s="414" t="str">
        <f>IFERROR(VLOOKUP(Y75, 【参考】数式用!$A$2:$B$48, 2, FALSE), "")</f>
        <v>23</v>
      </c>
      <c r="AA75" s="415"/>
    </row>
    <row r="76" spans="1:27" ht="33.950000000000003" customHeight="1">
      <c r="A76" s="256"/>
      <c r="B76" s="416">
        <f t="shared" si="0"/>
        <v>38</v>
      </c>
      <c r="C76" s="544" t="s">
        <v>2250</v>
      </c>
      <c r="D76" s="545"/>
      <c r="E76" s="545"/>
      <c r="F76" s="545"/>
      <c r="G76" s="545"/>
      <c r="H76" s="545"/>
      <c r="I76" s="545"/>
      <c r="J76" s="545"/>
      <c r="K76" s="545"/>
      <c r="L76" s="546"/>
      <c r="M76" s="547" t="s">
        <v>2260</v>
      </c>
      <c r="N76" s="548"/>
      <c r="O76" s="548"/>
      <c r="P76" s="548"/>
      <c r="Q76" s="549"/>
      <c r="R76" s="536" t="s">
        <v>27</v>
      </c>
      <c r="S76" s="536"/>
      <c r="T76" s="536"/>
      <c r="U76" s="536"/>
      <c r="V76" s="536"/>
      <c r="W76" s="419" t="s">
        <v>2262</v>
      </c>
      <c r="X76" s="528" t="s">
        <v>2276</v>
      </c>
      <c r="Y76" s="5" t="s">
        <v>2310</v>
      </c>
      <c r="Z76" s="414" t="str">
        <f>IFERROR(VLOOKUP(Y76, 【参考】数式用!$A$2:$B$48, 2, FALSE), "")</f>
        <v>26</v>
      </c>
      <c r="AA76" s="415"/>
    </row>
    <row r="77" spans="1:27" ht="33.950000000000003" customHeight="1">
      <c r="A77" s="256"/>
      <c r="B77" s="416">
        <f t="shared" si="0"/>
        <v>39</v>
      </c>
      <c r="C77" s="544" t="s">
        <v>2251</v>
      </c>
      <c r="D77" s="545"/>
      <c r="E77" s="545"/>
      <c r="F77" s="545"/>
      <c r="G77" s="545"/>
      <c r="H77" s="545"/>
      <c r="I77" s="545"/>
      <c r="J77" s="545"/>
      <c r="K77" s="545"/>
      <c r="L77" s="546"/>
      <c r="M77" s="547" t="s">
        <v>2260</v>
      </c>
      <c r="N77" s="548"/>
      <c r="O77" s="548"/>
      <c r="P77" s="548"/>
      <c r="Q77" s="549"/>
      <c r="R77" s="536" t="s">
        <v>27</v>
      </c>
      <c r="S77" s="536"/>
      <c r="T77" s="536"/>
      <c r="U77" s="536"/>
      <c r="V77" s="536"/>
      <c r="W77" s="419" t="s">
        <v>2262</v>
      </c>
      <c r="X77" s="528" t="s">
        <v>2276</v>
      </c>
      <c r="Y77" s="5" t="s">
        <v>2311</v>
      </c>
      <c r="Z77" s="414" t="str">
        <f>IFERROR(VLOOKUP(Y77, 【参考】数式用!$A$2:$B$48, 2, FALSE), "")</f>
        <v>55</v>
      </c>
      <c r="AA77" s="415"/>
    </row>
    <row r="78" spans="1:27" ht="33.950000000000003" customHeight="1">
      <c r="A78" s="256"/>
      <c r="B78" s="416">
        <f t="shared" si="0"/>
        <v>40</v>
      </c>
      <c r="C78" s="544" t="s">
        <v>2252</v>
      </c>
      <c r="D78" s="545"/>
      <c r="E78" s="545"/>
      <c r="F78" s="545"/>
      <c r="G78" s="545"/>
      <c r="H78" s="545"/>
      <c r="I78" s="545"/>
      <c r="J78" s="545"/>
      <c r="K78" s="545"/>
      <c r="L78" s="546"/>
      <c r="M78" s="547" t="s">
        <v>2260</v>
      </c>
      <c r="N78" s="548"/>
      <c r="O78" s="548"/>
      <c r="P78" s="548"/>
      <c r="Q78" s="549"/>
      <c r="R78" s="536" t="s">
        <v>27</v>
      </c>
      <c r="S78" s="536"/>
      <c r="T78" s="536"/>
      <c r="U78" s="536"/>
      <c r="V78" s="536"/>
      <c r="W78" s="419" t="s">
        <v>2262</v>
      </c>
      <c r="X78" s="528" t="s">
        <v>2276</v>
      </c>
      <c r="Y78" s="5" t="s">
        <v>2318</v>
      </c>
      <c r="Z78" s="414" t="str">
        <f>IFERROR(VLOOKUP(Y78, 【参考】数式用!$A$2:$B$48, 2, FALSE), "")</f>
        <v>2A</v>
      </c>
      <c r="AA78" s="415"/>
    </row>
    <row r="79" spans="1:27" ht="33.950000000000003" customHeight="1">
      <c r="A79" s="256"/>
      <c r="B79" s="416">
        <f t="shared" si="0"/>
        <v>41</v>
      </c>
      <c r="C79" s="544" t="s">
        <v>2253</v>
      </c>
      <c r="D79" s="545"/>
      <c r="E79" s="545"/>
      <c r="F79" s="545"/>
      <c r="G79" s="545"/>
      <c r="H79" s="545"/>
      <c r="I79" s="545"/>
      <c r="J79" s="545"/>
      <c r="K79" s="545"/>
      <c r="L79" s="546"/>
      <c r="M79" s="547" t="s">
        <v>2260</v>
      </c>
      <c r="N79" s="548"/>
      <c r="O79" s="548"/>
      <c r="P79" s="548"/>
      <c r="Q79" s="549"/>
      <c r="R79" s="536" t="s">
        <v>27</v>
      </c>
      <c r="S79" s="536"/>
      <c r="T79" s="536"/>
      <c r="U79" s="536"/>
      <c r="V79" s="536"/>
      <c r="W79" s="419" t="s">
        <v>2262</v>
      </c>
      <c r="X79" s="528" t="s">
        <v>2276</v>
      </c>
      <c r="Y79" s="5" t="s">
        <v>2319</v>
      </c>
      <c r="Z79" s="414" t="str">
        <f>IFERROR(VLOOKUP(Y79, 【参考】数式用!$A$2:$B$48, 2, FALSE), "")</f>
        <v>2B</v>
      </c>
      <c r="AA79" s="415"/>
    </row>
    <row r="80" spans="1:27" ht="33.950000000000003" customHeight="1">
      <c r="A80" s="256"/>
      <c r="B80" s="416">
        <f t="shared" si="0"/>
        <v>42</v>
      </c>
      <c r="C80" s="544" t="s">
        <v>2254</v>
      </c>
      <c r="D80" s="545"/>
      <c r="E80" s="545"/>
      <c r="F80" s="545"/>
      <c r="G80" s="545"/>
      <c r="H80" s="545"/>
      <c r="I80" s="545"/>
      <c r="J80" s="545"/>
      <c r="K80" s="545"/>
      <c r="L80" s="546"/>
      <c r="M80" s="547" t="s">
        <v>2261</v>
      </c>
      <c r="N80" s="548"/>
      <c r="O80" s="548"/>
      <c r="P80" s="548"/>
      <c r="Q80" s="549"/>
      <c r="R80" s="536" t="s">
        <v>27</v>
      </c>
      <c r="S80" s="536"/>
      <c r="T80" s="536"/>
      <c r="U80" s="536"/>
      <c r="V80" s="536"/>
      <c r="W80" s="419" t="s">
        <v>2262</v>
      </c>
      <c r="X80" s="528" t="s">
        <v>2263</v>
      </c>
      <c r="Y80" s="5" t="s">
        <v>2312</v>
      </c>
      <c r="Z80" s="414" t="str">
        <f>IFERROR(VLOOKUP(Y80, 【参考】数式用!$A$2:$B$48, 2, FALSE), "")</f>
        <v>A2</v>
      </c>
      <c r="AA80" s="415"/>
    </row>
    <row r="81" spans="1:27" ht="33.950000000000003" customHeight="1">
      <c r="A81" s="256"/>
      <c r="B81" s="416">
        <f t="shared" si="0"/>
        <v>43</v>
      </c>
      <c r="C81" s="544" t="s">
        <v>2255</v>
      </c>
      <c r="D81" s="545"/>
      <c r="E81" s="545"/>
      <c r="F81" s="545"/>
      <c r="G81" s="545"/>
      <c r="H81" s="545"/>
      <c r="I81" s="545"/>
      <c r="J81" s="545"/>
      <c r="K81" s="545"/>
      <c r="L81" s="546"/>
      <c r="M81" s="547" t="s">
        <v>2261</v>
      </c>
      <c r="N81" s="548"/>
      <c r="O81" s="548"/>
      <c r="P81" s="548"/>
      <c r="Q81" s="549"/>
      <c r="R81" s="536" t="s">
        <v>27</v>
      </c>
      <c r="S81" s="536"/>
      <c r="T81" s="536"/>
      <c r="U81" s="536"/>
      <c r="V81" s="536"/>
      <c r="W81" s="419" t="s">
        <v>2262</v>
      </c>
      <c r="X81" s="528" t="s">
        <v>2263</v>
      </c>
      <c r="Y81" s="5" t="s">
        <v>2313</v>
      </c>
      <c r="Z81" s="414" t="str">
        <f>IFERROR(VLOOKUP(Y81, 【参考】数式用!$A$2:$B$48, 2, FALSE), "")</f>
        <v>A3</v>
      </c>
      <c r="AA81" s="415"/>
    </row>
    <row r="82" spans="1:27" ht="33.950000000000003" customHeight="1">
      <c r="A82" s="256"/>
      <c r="B82" s="416">
        <f t="shared" si="0"/>
        <v>44</v>
      </c>
      <c r="C82" s="544" t="s">
        <v>2256</v>
      </c>
      <c r="D82" s="545"/>
      <c r="E82" s="545"/>
      <c r="F82" s="545"/>
      <c r="G82" s="545"/>
      <c r="H82" s="545"/>
      <c r="I82" s="545"/>
      <c r="J82" s="545"/>
      <c r="K82" s="545"/>
      <c r="L82" s="546"/>
      <c r="M82" s="547" t="s">
        <v>2261</v>
      </c>
      <c r="N82" s="548"/>
      <c r="O82" s="548"/>
      <c r="P82" s="548"/>
      <c r="Q82" s="549"/>
      <c r="R82" s="536" t="s">
        <v>27</v>
      </c>
      <c r="S82" s="536"/>
      <c r="T82" s="536"/>
      <c r="U82" s="536"/>
      <c r="V82" s="536"/>
      <c r="W82" s="419" t="s">
        <v>2262</v>
      </c>
      <c r="X82" s="528" t="s">
        <v>2263</v>
      </c>
      <c r="Y82" s="5" t="s">
        <v>2314</v>
      </c>
      <c r="Z82" s="414" t="str">
        <f>IFERROR(VLOOKUP(Y82, 【参考】数式用!$A$2:$B$48, 2, FALSE), "")</f>
        <v>A4</v>
      </c>
      <c r="AA82" s="415"/>
    </row>
    <row r="83" spans="1:27" ht="33.950000000000003" customHeight="1">
      <c r="A83" s="256"/>
      <c r="B83" s="416">
        <f t="shared" si="0"/>
        <v>45</v>
      </c>
      <c r="C83" s="544" t="s">
        <v>2257</v>
      </c>
      <c r="D83" s="545"/>
      <c r="E83" s="545"/>
      <c r="F83" s="545"/>
      <c r="G83" s="545"/>
      <c r="H83" s="545"/>
      <c r="I83" s="545"/>
      <c r="J83" s="545"/>
      <c r="K83" s="545"/>
      <c r="L83" s="546"/>
      <c r="M83" s="547" t="s">
        <v>2261</v>
      </c>
      <c r="N83" s="548"/>
      <c r="O83" s="548"/>
      <c r="P83" s="548"/>
      <c r="Q83" s="549"/>
      <c r="R83" s="536" t="s">
        <v>27</v>
      </c>
      <c r="S83" s="536"/>
      <c r="T83" s="536"/>
      <c r="U83" s="536"/>
      <c r="V83" s="536"/>
      <c r="W83" s="419" t="s">
        <v>2262</v>
      </c>
      <c r="X83" s="528" t="s">
        <v>2270</v>
      </c>
      <c r="Y83" s="5" t="s">
        <v>2315</v>
      </c>
      <c r="Z83" s="414" t="str">
        <f>IFERROR(VLOOKUP(Y83, 【参考】数式用!$A$2:$B$48, 2, FALSE), "")</f>
        <v>A6</v>
      </c>
      <c r="AA83" s="415"/>
    </row>
    <row r="84" spans="1:27" ht="33.950000000000003" customHeight="1">
      <c r="A84" s="256"/>
      <c r="B84" s="416">
        <f t="shared" si="0"/>
        <v>46</v>
      </c>
      <c r="C84" s="544" t="s">
        <v>2258</v>
      </c>
      <c r="D84" s="545"/>
      <c r="E84" s="545"/>
      <c r="F84" s="545"/>
      <c r="G84" s="545"/>
      <c r="H84" s="545"/>
      <c r="I84" s="545"/>
      <c r="J84" s="545"/>
      <c r="K84" s="545"/>
      <c r="L84" s="546"/>
      <c r="M84" s="547" t="s">
        <v>2261</v>
      </c>
      <c r="N84" s="548"/>
      <c r="O84" s="548"/>
      <c r="P84" s="548"/>
      <c r="Q84" s="549"/>
      <c r="R84" s="536" t="s">
        <v>27</v>
      </c>
      <c r="S84" s="536"/>
      <c r="T84" s="536"/>
      <c r="U84" s="536"/>
      <c r="V84" s="536"/>
      <c r="W84" s="419" t="s">
        <v>2262</v>
      </c>
      <c r="X84" s="528" t="s">
        <v>2270</v>
      </c>
      <c r="Y84" s="5" t="s">
        <v>2316</v>
      </c>
      <c r="Z84" s="414" t="str">
        <f>IFERROR(VLOOKUP(Y84, 【参考】数式用!$A$2:$B$48, 2, FALSE), "")</f>
        <v>A7</v>
      </c>
      <c r="AA84" s="415"/>
    </row>
    <row r="85" spans="1:27" ht="33.950000000000003" customHeight="1">
      <c r="A85" s="256"/>
      <c r="B85" s="416">
        <f t="shared" si="0"/>
        <v>47</v>
      </c>
      <c r="C85" s="544" t="s">
        <v>2259</v>
      </c>
      <c r="D85" s="545"/>
      <c r="E85" s="545"/>
      <c r="F85" s="545"/>
      <c r="G85" s="545"/>
      <c r="H85" s="545"/>
      <c r="I85" s="545"/>
      <c r="J85" s="545"/>
      <c r="K85" s="545"/>
      <c r="L85" s="546"/>
      <c r="M85" s="547" t="s">
        <v>2261</v>
      </c>
      <c r="N85" s="548"/>
      <c r="O85" s="548"/>
      <c r="P85" s="548"/>
      <c r="Q85" s="549"/>
      <c r="R85" s="536" t="s">
        <v>27</v>
      </c>
      <c r="S85" s="536"/>
      <c r="T85" s="536"/>
      <c r="U85" s="536"/>
      <c r="V85" s="536"/>
      <c r="W85" s="419" t="s">
        <v>2262</v>
      </c>
      <c r="X85" s="528" t="s">
        <v>2270</v>
      </c>
      <c r="Y85" s="5" t="s">
        <v>2317</v>
      </c>
      <c r="Z85" s="414" t="str">
        <f>IFERROR(VLOOKUP(Y85, 【参考】数式用!$A$2:$B$48, 2, FALSE), "")</f>
        <v>A8</v>
      </c>
      <c r="AA85" s="415"/>
    </row>
    <row r="86" spans="1:27" ht="33.950000000000003"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50000000000003"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50000000000003"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50000000000003"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50000000000003"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50000000000003"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50000000000003"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50000000000003"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50000000000003"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50000000000003"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50000000000003"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50000000000003"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50000000000003"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50000000000003"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50000000000003"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50000000000003"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50000000000003"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50000000000003"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50000000000003"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50000000000003"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50000000000003"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50000000000003"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50000000000003"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50000000000003"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50000000000003"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50000000000003"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50000000000003"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50000000000003"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50000000000003"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50000000000003"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50000000000003"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50000000000003"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50000000000003"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50000000000003"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50000000000003"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50000000000003"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50000000000003"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50000000000003"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50000000000003"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50000000000003"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50000000000003"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50000000000003"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50000000000003"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50000000000003"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50000000000003"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50000000000003"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50000000000003"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50000000000003"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50000000000003"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50000000000003"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50000000000003"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50000000000003"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50000000000003"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5"/>
  <cols>
    <col min="1" max="1" width="2.5" style="129" customWidth="1"/>
    <col min="2" max="2" width="2.875" style="129" customWidth="1"/>
    <col min="3" max="5" width="2.625" style="129" customWidth="1"/>
    <col min="6" max="6" width="2.75" style="129" customWidth="1"/>
    <col min="7" max="7" width="2.625" style="129" customWidth="1"/>
    <col min="8" max="8" width="3.25" style="129" customWidth="1"/>
    <col min="9" max="15" width="2.5" style="129" customWidth="1"/>
    <col min="16" max="16" width="6.12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625" style="129" customWidth="1"/>
    <col min="37" max="37" width="3.875" style="129" customWidth="1"/>
    <col min="38" max="38" width="2.375" style="129" customWidth="1"/>
    <col min="39" max="39" width="17.375" style="129" hidden="1" customWidth="1"/>
    <col min="40" max="40" width="8.875" style="129" hidden="1" customWidth="1"/>
    <col min="41" max="42" width="6.375" style="129" hidden="1" customWidth="1"/>
    <col min="43" max="53" width="6.375" style="129" customWidth="1"/>
    <col min="54" max="54" width="2.5" style="129" customWidth="1"/>
    <col min="55" max="56" width="6.375" style="129" customWidth="1"/>
    <col min="57" max="57" width="18.375" style="129" customWidth="1"/>
    <col min="58" max="60" width="6.37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東京都</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○○ケアサービス</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○○ケアサービス</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100－1000</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東京都千代田区１－１－１－</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○○ビル○○号室</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コウロウ　タロウ</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厚労　太郎</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000-0000-0000</v>
      </c>
      <c r="M13" s="827"/>
      <c r="N13" s="827"/>
      <c r="O13" s="827"/>
      <c r="P13" s="827"/>
      <c r="Q13" s="827"/>
      <c r="R13" s="827"/>
      <c r="S13" s="827"/>
      <c r="T13" s="827"/>
      <c r="U13" s="827"/>
      <c r="V13" s="826" t="s">
        <v>18</v>
      </c>
      <c r="W13" s="826"/>
      <c r="X13" s="826"/>
      <c r="Y13" s="826"/>
      <c r="Z13" s="827" t="str">
        <f>IF(基本情報入力シート!M32="","",基本情報入力シート!M32)</f>
        <v>aaa@aaa.com</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628382501</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v>10000000</v>
      </c>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638382501</v>
      </c>
      <c r="X20" s="797"/>
      <c r="Y20" s="797"/>
      <c r="Z20" s="797"/>
      <c r="AA20" s="797"/>
      <c r="AB20" s="798"/>
      <c r="AC20" s="198" t="s">
        <v>41</v>
      </c>
      <c r="AD20" s="126" t="s">
        <v>42</v>
      </c>
      <c r="AE20" s="754" t="str">
        <f>IF(H7="", "", IFERROR(IF(W21&gt;=W20,"○","×"),""))</f>
        <v>○</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v>640000000</v>
      </c>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320500000</v>
      </c>
      <c r="R26" s="701"/>
      <c r="S26" s="701"/>
      <c r="T26" s="701"/>
      <c r="U26" s="701"/>
      <c r="V26" s="702"/>
      <c r="W26" s="221" t="s">
        <v>41</v>
      </c>
      <c r="X26" s="222" t="s">
        <v>42</v>
      </c>
      <c r="Y26" s="754" t="str">
        <f>IF(H7="", "", IF(Q30="","",IF(Q26="","",IF(Q26&gt;=Q30,"○","×"))))</f>
        <v>○</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v>1000000000</v>
      </c>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640000000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v>39500000</v>
      </c>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315000000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v>950000000</v>
      </c>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v>600000000</v>
      </c>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v>5000000</v>
      </c>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v>30000000</v>
      </c>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9"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t="s">
        <v>2322</v>
      </c>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t="s">
        <v>2323</v>
      </c>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45"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5"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215743105</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v>220000000</v>
      </c>
      <c r="U50" s="847"/>
      <c r="V50" s="847"/>
      <c r="W50" s="847"/>
      <c r="X50" s="848"/>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9"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13884189</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v>13885000</v>
      </c>
      <c r="U55" s="840"/>
      <c r="V55" s="840"/>
      <c r="W55" s="840"/>
      <c r="X55" s="841"/>
      <c r="Y55" s="246" t="s">
        <v>41</v>
      </c>
      <c r="Z55" s="127"/>
      <c r="AA55" s="247" t="s">
        <v>53</v>
      </c>
      <c r="AB55" s="788">
        <f>IFERROR(T56/T54*100,0)</f>
        <v>93.631684212884167</v>
      </c>
      <c r="AC55" s="789"/>
      <c r="AD55" s="790"/>
      <c r="AE55" s="248" t="s">
        <v>54</v>
      </c>
      <c r="AF55" s="249" t="s">
        <v>55</v>
      </c>
      <c r="AG55" s="127" t="s">
        <v>42</v>
      </c>
      <c r="AH55" s="200" t="str">
        <f>IF(T54=0,"",(IF(AND(AB55&gt;=200/3,T56&lt;=T55),"○","×")))</f>
        <v>○</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v>13000000</v>
      </c>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5"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45"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99999999999999"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149999999999999"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5"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1</v>
      </c>
      <c r="AN102" s="172"/>
      <c r="AO102" s="172"/>
      <c r="AP102" s="129"/>
      <c r="AQ102" s="129"/>
      <c r="AR102" s="129"/>
      <c r="AS102" s="129"/>
      <c r="AT102" s="129"/>
      <c r="AU102" s="129"/>
      <c r="AV102" s="129"/>
      <c r="AW102" s="129"/>
      <c r="AX102" s="337"/>
      <c r="AY102" s="337"/>
      <c r="AZ102" s="338"/>
    </row>
    <row r="103" spans="1:57" s="177" customFormat="1" ht="31.15"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該当</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該当</v>
      </c>
      <c r="AJ108" s="893"/>
      <c r="AK108" s="894"/>
      <c r="AL108" s="176"/>
      <c r="AM108" s="512"/>
      <c r="AN108" s="512"/>
      <c r="AO108" s="512"/>
      <c r="AX108" s="338"/>
      <c r="AY108" s="338"/>
      <c r="AZ108" s="338"/>
    </row>
    <row r="109" spans="1:57" s="177" customFormat="1" ht="43.15"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！この区分（４項目）から２つ以上の取組が選択されていません。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！この区分（４項目）から２つ以上の取組が選択されていません。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！この区分（４項目）から２つ以上の取組が選択されていません。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5"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！この区分（４項目）から２つ以上の取組が選択されていません。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9"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！⑰又は⑱の取組は必須です。</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！この区分（４項目）から３つ以上の取組が選択されていません。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！この区分（４項目）から２つ以上の取組が選択されていません。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899999999999999"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45"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149999999999999"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45"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899999999999999"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5"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v>8</v>
      </c>
      <c r="F149" s="867"/>
      <c r="G149" s="364" t="s">
        <v>95</v>
      </c>
      <c r="H149" s="866">
        <v>7</v>
      </c>
      <c r="I149" s="867"/>
      <c r="J149" s="364" t="s">
        <v>96</v>
      </c>
      <c r="K149" s="866">
        <v>1</v>
      </c>
      <c r="L149" s="867"/>
      <c r="M149" s="364" t="s">
        <v>97</v>
      </c>
      <c r="N149" s="362"/>
      <c r="O149" s="868" t="s">
        <v>3</v>
      </c>
      <c r="P149" s="868"/>
      <c r="Q149" s="868"/>
      <c r="R149" s="863" t="str">
        <f>IF(H7="","",H7)</f>
        <v>○○ケアサービス</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899999999999999"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代表取締役</v>
      </c>
      <c r="U150" s="865"/>
      <c r="V150" s="865"/>
      <c r="W150" s="865"/>
      <c r="X150" s="865"/>
      <c r="Y150" s="864" t="s">
        <v>14</v>
      </c>
      <c r="Z150" s="864"/>
      <c r="AA150" s="865" t="str">
        <f>IF(基本情報入力シート!M28="", "", 基本情報入力シート!M28)</f>
        <v>厚労　花子</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25">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375" style="129" customWidth="1"/>
    <col min="14" max="14" width="29.375" style="129" customWidth="1"/>
    <col min="15" max="15" width="15.75" style="172" customWidth="1"/>
    <col min="16" max="16" width="14.75" style="172" customWidth="1"/>
    <col min="17" max="18" width="6.75" style="172" customWidth="1"/>
    <col min="19" max="19" width="12.75" style="129" customWidth="1"/>
    <col min="20" max="20" width="6.375" style="172" customWidth="1"/>
    <col min="21" max="21" width="12.75" style="129" customWidth="1"/>
    <col min="22" max="22" width="6" style="172" customWidth="1"/>
    <col min="23" max="23" width="12" style="172" customWidth="1"/>
    <col min="24" max="24" width="1.5" style="172" customWidth="1"/>
    <col min="25" max="25" width="14.75" style="172" customWidth="1"/>
    <col min="26" max="26" width="12.75" style="173" customWidth="1"/>
    <col min="27" max="27" width="12.75" style="129" customWidth="1"/>
    <col min="28" max="28" width="9.75" style="172" customWidth="1"/>
    <col min="29" max="30" width="6.75" style="129" customWidth="1"/>
    <col min="31" max="31" width="6.125" style="172" customWidth="1"/>
    <col min="32" max="32" width="11.75" style="172" customWidth="1"/>
    <col min="33" max="33" width="15.125" style="127" hidden="1" customWidth="1"/>
    <col min="34" max="34" width="10.75" style="127" hidden="1" customWidth="1"/>
    <col min="35" max="35" width="12.75" style="128" hidden="1" customWidth="1"/>
    <col min="36" max="36" width="15.75" style="127" hidden="1" customWidth="1"/>
    <col min="37" max="37" width="10.5" style="129" customWidth="1"/>
    <col min="38" max="38" width="10.75" style="129" customWidth="1"/>
    <col min="39" max="40" width="24.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東京都</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○○ケアサービス</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628382501</v>
      </c>
      <c r="O5" s="136" t="s">
        <v>41</v>
      </c>
      <c r="P5" s="137"/>
      <c r="Q5" s="137"/>
      <c r="R5" s="435"/>
      <c r="S5" s="435"/>
      <c r="T5" s="435"/>
      <c r="U5" s="435"/>
      <c r="V5" s="435"/>
      <c r="W5" s="974" t="s">
        <v>2143</v>
      </c>
      <c r="X5" s="1005" t="s">
        <v>2116</v>
      </c>
      <c r="Y5" s="752"/>
      <c r="Z5" s="752"/>
      <c r="AA5" s="1006"/>
      <c r="AB5" s="138">
        <f>SUM(W:X)</f>
        <v>17</v>
      </c>
      <c r="AC5" s="975" t="str">
        <f>IF(AB6=0, "", IF(AB5&gt;=AB6,"○","×"))</f>
        <v>×</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 AA:AA)</f>
        <v>215743105</v>
      </c>
      <c r="O6" s="136" t="s">
        <v>41</v>
      </c>
      <c r="P6" s="137"/>
      <c r="Q6" s="137"/>
      <c r="R6" s="137"/>
      <c r="S6" s="137"/>
      <c r="T6" s="140"/>
      <c r="U6" s="140"/>
      <c r="V6" s="140"/>
      <c r="W6" s="974"/>
      <c r="X6" s="1005" t="s">
        <v>2145</v>
      </c>
      <c r="Y6" s="752"/>
      <c r="Z6" s="752"/>
      <c r="AA6" s="1006"/>
      <c r="AB6" s="141">
        <f>SUM(AI:AI)</f>
        <v>18</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13884189</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1111111111</v>
      </c>
      <c r="C14" s="952"/>
      <c r="D14" s="952"/>
      <c r="E14" s="952"/>
      <c r="F14" s="952"/>
      <c r="G14" s="952"/>
      <c r="H14" s="952"/>
      <c r="I14" s="953"/>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54">
        <v>25140000</v>
      </c>
      <c r="R14" s="955"/>
      <c r="S14" s="155">
        <f>IFERROR(ROUNDDOWN(Q14*VLOOKUP(N14,【参考】数式用!$AR$2:$AW$48,MATCH(P14,【参考】数式用!$AT$4:$AW$4)+2,FALSE)*0.5, 0), "")</f>
        <v>7439387</v>
      </c>
      <c r="T14" s="533" t="s">
        <v>2320</v>
      </c>
      <c r="U14" s="156" t="str">
        <f>IFERROR(IF(AG14&lt;&gt;"",Q14*VLOOKUP(N14,【参考】数式用!$AG$2:$AL$48,MATCH(P14,【参考】数式用!$AI$4:$AL$4,0)+2,0), ""), "")</f>
        <v/>
      </c>
      <c r="V14" s="44"/>
      <c r="W14" s="947"/>
      <c r="X14" s="948"/>
      <c r="Y14" s="43" t="s">
        <v>2321</v>
      </c>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2222222222</v>
      </c>
      <c r="C15" s="912"/>
      <c r="D15" s="912"/>
      <c r="E15" s="912"/>
      <c r="F15" s="912"/>
      <c r="G15" s="912"/>
      <c r="H15" s="912"/>
      <c r="I15" s="913"/>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36">
        <v>20000000</v>
      </c>
      <c r="R15" s="937"/>
      <c r="S15" s="161">
        <f>IFERROR(ROUNDDOWN(Q15*VLOOKUP(N15,【参考】数式用!$AR$2:$AW$48,MATCH(P15,【参考】数式用!$AT$4:$AW$4)+2,FALSE)*0.5, 0), "")</f>
        <v>6473214</v>
      </c>
      <c r="T15" s="534" t="s">
        <v>2320</v>
      </c>
      <c r="U15" s="163" t="str">
        <f>IFERROR(IF(AG15&lt;&gt;"",Q15*VLOOKUP(N15,【参考】数式用!$AG$2:$AL$48,MATCH(P15,【参考】数式用!$AI$4:$AL$4,0)+2,0), ""), "")</f>
        <v/>
      </c>
      <c r="V15" s="45"/>
      <c r="W15" s="934">
        <v>1</v>
      </c>
      <c r="X15" s="935"/>
      <c r="Y15" s="46" t="s">
        <v>2321</v>
      </c>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905"/>
      <c r="AO15" s="905"/>
    </row>
    <row r="16" spans="1:41" ht="30" customHeight="1">
      <c r="A16" s="160">
        <v>3</v>
      </c>
      <c r="B16" s="911" t="str">
        <f>IF(基本情報入力シート!C41="","",基本情報入力シート!C41)</f>
        <v>3333333333</v>
      </c>
      <c r="C16" s="912"/>
      <c r="D16" s="912"/>
      <c r="E16" s="912"/>
      <c r="F16" s="912"/>
      <c r="G16" s="912"/>
      <c r="H16" s="912"/>
      <c r="I16" s="913"/>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36">
        <v>15000000</v>
      </c>
      <c r="R16" s="937"/>
      <c r="S16" s="161">
        <f>IFERROR(ROUNDDOWN(Q16*VLOOKUP(N16,【参考】数式用!$AR$2:$AW$48,MATCH(P16,【参考】数式用!$AT$4:$AW$4)+2,FALSE)*0.5, 0), "")</f>
        <v>5975274</v>
      </c>
      <c r="T16" s="534" t="s">
        <v>2320</v>
      </c>
      <c r="U16" s="163" t="str">
        <f>IFERROR(IF(AG16&lt;&gt;"",Q16*VLOOKUP(N16,【参考】数式用!$AG$2:$AL$48,MATCH(P16,【参考】数式用!$AI$4:$AL$4,0)+2,0), ""), "")</f>
        <v/>
      </c>
      <c r="V16" s="45"/>
      <c r="W16" s="934"/>
      <c r="X16" s="935"/>
      <c r="Y16" s="46" t="s">
        <v>2321</v>
      </c>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4444444444</v>
      </c>
      <c r="C17" s="912"/>
      <c r="D17" s="912"/>
      <c r="E17" s="912"/>
      <c r="F17" s="912"/>
      <c r="G17" s="912"/>
      <c r="H17" s="912"/>
      <c r="I17" s="913"/>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36">
        <v>11000000</v>
      </c>
      <c r="R17" s="937"/>
      <c r="S17" s="161">
        <f>IFERROR(ROUNDDOWN(Q17*VLOOKUP(N17,【参考】数式用!$AR$2:$AW$48,MATCH(P17,【参考】数式用!$AT$4:$AW$4)+2,FALSE)*0.5, 0), "")</f>
        <v>5500000</v>
      </c>
      <c r="T17" s="535" t="s">
        <v>2320</v>
      </c>
      <c r="U17" s="163" t="str">
        <f>IFERROR(IF(AG17&lt;&gt;"",Q17*VLOOKUP(N17,【参考】数式用!$AG$2:$AL$48,MATCH(P17,【参考】数式用!$AI$4:$AL$4,0)+2,0), ""), "")</f>
        <v/>
      </c>
      <c r="V17" s="45"/>
      <c r="W17" s="934"/>
      <c r="X17" s="935"/>
      <c r="Y17" s="46" t="s">
        <v>2321</v>
      </c>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1111111111</v>
      </c>
      <c r="C18" s="912"/>
      <c r="D18" s="912"/>
      <c r="E18" s="912"/>
      <c r="F18" s="912"/>
      <c r="G18" s="912"/>
      <c r="H18" s="912"/>
      <c r="I18" s="913"/>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36">
        <v>25137000</v>
      </c>
      <c r="R18" s="937"/>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34">
        <v>1</v>
      </c>
      <c r="X18" s="935"/>
      <c r="Y18" s="46" t="s">
        <v>2321</v>
      </c>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905"/>
      <c r="AO18" s="905"/>
    </row>
    <row r="19" spans="1:46" ht="30" customHeight="1">
      <c r="A19" s="160">
        <v>6</v>
      </c>
      <c r="B19" s="911" t="str">
        <f>IF(基本情報入力シート!C44="","",基本情報入力シート!C44)</f>
        <v>1111111112</v>
      </c>
      <c r="C19" s="912"/>
      <c r="D19" s="912"/>
      <c r="E19" s="912"/>
      <c r="F19" s="912"/>
      <c r="G19" s="912"/>
      <c r="H19" s="912"/>
      <c r="I19" s="913"/>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36">
        <v>25137000</v>
      </c>
      <c r="R19" s="937"/>
      <c r="S19" s="161">
        <f>IFERROR(ROUNDDOWN(Q19*VLOOKUP(N19,【参考】数式用!$AR$2:$AW$48,MATCH(P19,【参考】数式用!$AT$4:$AW$4)+2,FALSE)*0.5, 0), "")</f>
        <v>8135859</v>
      </c>
      <c r="T19" s="534" t="s">
        <v>2320</v>
      </c>
      <c r="U19" s="163" t="str">
        <f>IFERROR(IF(AG19&lt;&gt;"",Q19*VLOOKUP(N19,【参考】数式用!$AG$2:$AL$48,MATCH(P19,【参考】数式用!$AI$4:$AL$4,0)+2,0), ""), "")</f>
        <v/>
      </c>
      <c r="V19" s="45"/>
      <c r="W19" s="934">
        <v>1</v>
      </c>
      <c r="X19" s="935"/>
      <c r="Y19" s="46" t="s">
        <v>2321</v>
      </c>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905"/>
      <c r="AO19" s="905"/>
    </row>
    <row r="20" spans="1:46" ht="30" customHeight="1">
      <c r="A20" s="160">
        <v>7</v>
      </c>
      <c r="B20" s="911" t="str">
        <f>IF(基本情報入力シート!C45="","",基本情報入力シート!C45)</f>
        <v>1111111113</v>
      </c>
      <c r="C20" s="912"/>
      <c r="D20" s="912"/>
      <c r="E20" s="912"/>
      <c r="F20" s="912"/>
      <c r="G20" s="912"/>
      <c r="H20" s="912"/>
      <c r="I20" s="913"/>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36">
        <v>9000000</v>
      </c>
      <c r="R20" s="937"/>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34">
        <v>1</v>
      </c>
      <c r="X20" s="935"/>
      <c r="Y20" s="46" t="s">
        <v>2321</v>
      </c>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905"/>
      <c r="AO20" s="905"/>
    </row>
    <row r="21" spans="1:46" ht="30" customHeight="1">
      <c r="A21" s="160">
        <v>8</v>
      </c>
      <c r="B21" s="911" t="str">
        <f>IF(基本情報入力シート!C46="","",基本情報入力シート!C46)</f>
        <v>1111111114</v>
      </c>
      <c r="C21" s="912"/>
      <c r="D21" s="912"/>
      <c r="E21" s="912"/>
      <c r="F21" s="912"/>
      <c r="G21" s="912"/>
      <c r="H21" s="912"/>
      <c r="I21" s="913"/>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36">
        <v>9000001</v>
      </c>
      <c r="R21" s="937"/>
      <c r="S21" s="161">
        <f>IFERROR(ROUNDDOWN(Q21*VLOOKUP(N21,【参考】数式用!$AR$2:$AW$48,MATCH(P21,【参考】数式用!$AT$4:$AW$4)+2,FALSE)*0.5, 0), "")</f>
        <v>3015957</v>
      </c>
      <c r="T21" s="534" t="s">
        <v>2320</v>
      </c>
      <c r="U21" s="163" t="str">
        <f>IFERROR(IF(AG21&lt;&gt;"",Q21*VLOOKUP(N21,【参考】数式用!$AG$2:$AL$48,MATCH(P21,【参考】数式用!$AI$4:$AL$4,0)+2,0), ""), "")</f>
        <v/>
      </c>
      <c r="V21" s="45"/>
      <c r="W21" s="934"/>
      <c r="X21" s="935"/>
      <c r="Y21" s="46" t="s">
        <v>2321</v>
      </c>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1111111115</v>
      </c>
      <c r="C22" s="912"/>
      <c r="D22" s="912"/>
      <c r="E22" s="912"/>
      <c r="F22" s="912"/>
      <c r="G22" s="912"/>
      <c r="H22" s="912"/>
      <c r="I22" s="913"/>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36">
        <v>8000000</v>
      </c>
      <c r="R22" s="937"/>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34">
        <v>1</v>
      </c>
      <c r="X22" s="935"/>
      <c r="Y22" s="46" t="s">
        <v>2321</v>
      </c>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11" t="str">
        <f>IF(基本情報入力シート!C48="","",基本情報入力シート!C48)</f>
        <v>1111111116</v>
      </c>
      <c r="C23" s="912"/>
      <c r="D23" s="912"/>
      <c r="E23" s="912"/>
      <c r="F23" s="912"/>
      <c r="G23" s="912"/>
      <c r="H23" s="912"/>
      <c r="I23" s="913"/>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36">
        <v>9025200</v>
      </c>
      <c r="R23" s="937"/>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34">
        <v>1</v>
      </c>
      <c r="X23" s="935"/>
      <c r="Y23" s="46" t="s">
        <v>2321</v>
      </c>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11" t="str">
        <f>IF(基本情報入力シート!C49="","",基本情報入力シート!C49)</f>
        <v>1111111117</v>
      </c>
      <c r="C24" s="912"/>
      <c r="D24" s="912"/>
      <c r="E24" s="912"/>
      <c r="F24" s="912"/>
      <c r="G24" s="912"/>
      <c r="H24" s="912"/>
      <c r="I24" s="913"/>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36">
        <v>8591000</v>
      </c>
      <c r="R24" s="937"/>
      <c r="S24" s="161">
        <f>IFERROR(ROUNDDOWN(Q24*VLOOKUP(N24,【参考】数式用!$AR$2:$AW$48,MATCH(P24,【参考】数式用!$AT$4:$AW$4)+2,FALSE)*0.5, 0), "")</f>
        <v>2742909</v>
      </c>
      <c r="T24" s="534" t="s">
        <v>2320</v>
      </c>
      <c r="U24" s="163" t="str">
        <f>IFERROR(IF(AG24&lt;&gt;"",Q24*VLOOKUP(N24,【参考】数式用!$AG$2:$AL$48,MATCH(P24,【参考】数式用!$AI$4:$AL$4,0)+2,0), ""), "")</f>
        <v/>
      </c>
      <c r="V24" s="45"/>
      <c r="W24" s="934">
        <v>1</v>
      </c>
      <c r="X24" s="935"/>
      <c r="Y24" s="46" t="s">
        <v>2321</v>
      </c>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11" t="str">
        <f>IF(基本情報入力シート!C50="","",基本情報入力シート!C50)</f>
        <v>1111111118</v>
      </c>
      <c r="C25" s="912"/>
      <c r="D25" s="912"/>
      <c r="E25" s="912"/>
      <c r="F25" s="912"/>
      <c r="G25" s="912"/>
      <c r="H25" s="912"/>
      <c r="I25" s="913"/>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36">
        <v>8591000</v>
      </c>
      <c r="R25" s="937"/>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34"/>
      <c r="X25" s="935"/>
      <c r="Y25" s="46" t="s">
        <v>2321</v>
      </c>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11" t="str">
        <f>IF(基本情報入力シート!C51="","",基本情報入力シート!C51)</f>
        <v>1111111119</v>
      </c>
      <c r="C26" s="912"/>
      <c r="D26" s="912"/>
      <c r="E26" s="912"/>
      <c r="F26" s="912"/>
      <c r="G26" s="912"/>
      <c r="H26" s="912"/>
      <c r="I26" s="913"/>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36">
        <v>12557000</v>
      </c>
      <c r="R26" s="937"/>
      <c r="S26" s="161">
        <f>IFERROR(ROUNDDOWN(Q26*VLOOKUP(N26,【参考】数式用!$AR$2:$AW$48,MATCH(P26,【参考】数式用!$AT$4:$AW$4)+2,FALSE)*0.5, 0), "")</f>
        <v>4528754</v>
      </c>
      <c r="T26" s="535" t="s">
        <v>2320</v>
      </c>
      <c r="U26" s="163" t="str">
        <f>IFERROR(IF(AG26&lt;&gt;"",Q26*VLOOKUP(N26,【参考】数式用!$AG$2:$AL$48,MATCH(P26,【参考】数式用!$AI$4:$AL$4,0)+2,0), ""), "")</f>
        <v/>
      </c>
      <c r="V26" s="45"/>
      <c r="W26" s="934">
        <v>1</v>
      </c>
      <c r="X26" s="935"/>
      <c r="Y26" s="46" t="s">
        <v>2321</v>
      </c>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11" t="str">
        <f>IF(基本情報入力シート!C52="","",基本情報入力シート!C52)</f>
        <v>1111111120</v>
      </c>
      <c r="C27" s="912"/>
      <c r="D27" s="912"/>
      <c r="E27" s="912"/>
      <c r="F27" s="912"/>
      <c r="G27" s="912"/>
      <c r="H27" s="912"/>
      <c r="I27" s="913"/>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36">
        <v>12557000</v>
      </c>
      <c r="R27" s="937"/>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34"/>
      <c r="X27" s="935"/>
      <c r="Y27" s="46" t="s">
        <v>2321</v>
      </c>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11" t="str">
        <f>IF(基本情報入力シート!C53="","",基本情報入力シート!C53)</f>
        <v>1111111121</v>
      </c>
      <c r="C28" s="912"/>
      <c r="D28" s="912"/>
      <c r="E28" s="912"/>
      <c r="F28" s="912"/>
      <c r="G28" s="912"/>
      <c r="H28" s="912"/>
      <c r="I28" s="913"/>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36">
        <v>12557000</v>
      </c>
      <c r="R28" s="937"/>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34"/>
      <c r="X28" s="935"/>
      <c r="Y28" s="46" t="s">
        <v>2321</v>
      </c>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11" t="str">
        <f>IF(基本情報入力シート!C54="","",基本情報入力シート!C54)</f>
        <v>1111111122</v>
      </c>
      <c r="C29" s="912"/>
      <c r="D29" s="912"/>
      <c r="E29" s="912"/>
      <c r="F29" s="912"/>
      <c r="G29" s="912"/>
      <c r="H29" s="912"/>
      <c r="I29" s="913"/>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36">
        <v>12557000</v>
      </c>
      <c r="R29" s="937"/>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34">
        <v>1</v>
      </c>
      <c r="X29" s="935"/>
      <c r="Y29" s="46" t="s">
        <v>2321</v>
      </c>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11" t="str">
        <f>IF(基本情報入力シート!C55="","",基本情報入力シート!C55)</f>
        <v>1111111123</v>
      </c>
      <c r="C30" s="912"/>
      <c r="D30" s="912"/>
      <c r="E30" s="912"/>
      <c r="F30" s="912"/>
      <c r="G30" s="912"/>
      <c r="H30" s="912"/>
      <c r="I30" s="913"/>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36">
        <v>12557000</v>
      </c>
      <c r="R30" s="937"/>
      <c r="S30" s="161">
        <f>IFERROR(ROUNDDOWN(Q30*VLOOKUP(N30,【参考】数式用!$AR$2:$AW$48,MATCH(P30,【参考】数式用!$AT$4:$AW$4)+2,FALSE)*0.5, 0), "")</f>
        <v>4528754</v>
      </c>
      <c r="T30" s="534" t="s">
        <v>2320</v>
      </c>
      <c r="U30" s="163" t="str">
        <f>IFERROR(IF(AG30&lt;&gt;"",Q30*VLOOKUP(N30,【参考】数式用!$AG$2:$AL$48,MATCH(P30,【参考】数式用!$AI$4:$AL$4,0)+2,0), ""), "")</f>
        <v/>
      </c>
      <c r="V30" s="45"/>
      <c r="W30" s="934"/>
      <c r="X30" s="935"/>
      <c r="Y30" s="46" t="s">
        <v>2321</v>
      </c>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1111111124</v>
      </c>
      <c r="C31" s="912"/>
      <c r="D31" s="912"/>
      <c r="E31" s="912"/>
      <c r="F31" s="912"/>
      <c r="G31" s="912"/>
      <c r="H31" s="912"/>
      <c r="I31" s="913"/>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36">
        <v>18082000</v>
      </c>
      <c r="R31" s="937"/>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34">
        <v>1</v>
      </c>
      <c r="X31" s="935"/>
      <c r="Y31" s="46" t="s">
        <v>2321</v>
      </c>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1111111125</v>
      </c>
      <c r="C32" s="912"/>
      <c r="D32" s="912"/>
      <c r="E32" s="912"/>
      <c r="F32" s="912"/>
      <c r="G32" s="912"/>
      <c r="H32" s="912"/>
      <c r="I32" s="913"/>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36">
        <v>18082000</v>
      </c>
      <c r="R32" s="937"/>
      <c r="S32" s="161">
        <f>IFERROR(ROUNDDOWN(Q32*VLOOKUP(N32,【参考】数式用!$AR$2:$AW$48,MATCH(P32,【参考】数式用!$AT$4:$AW$4)+2,FALSE)*0.5, 0), "")</f>
        <v>6339091</v>
      </c>
      <c r="T32" s="535" t="s">
        <v>2320</v>
      </c>
      <c r="U32" s="163" t="str">
        <f>IFERROR(IF(AG32&lt;&gt;"",Q32*VLOOKUP(N32,【参考】数式用!$AG$2:$AL$48,MATCH(P32,【参考】数式用!$AI$4:$AL$4,0)+2,0), ""), "")</f>
        <v/>
      </c>
      <c r="V32" s="45"/>
      <c r="W32" s="934"/>
      <c r="X32" s="935"/>
      <c r="Y32" s="46" t="s">
        <v>2321</v>
      </c>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1111111126</v>
      </c>
      <c r="C33" s="912"/>
      <c r="D33" s="912"/>
      <c r="E33" s="912"/>
      <c r="F33" s="912"/>
      <c r="G33" s="912"/>
      <c r="H33" s="912"/>
      <c r="I33" s="913"/>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36">
        <v>14885000</v>
      </c>
      <c r="R33" s="937"/>
      <c r="S33" s="161">
        <f>IFERROR(ROUNDDOWN(Q33*VLOOKUP(N33,【参考】数式用!$AR$2:$AW$48,MATCH(P33,【参考】数式用!$AT$4:$AW$4)+2,FALSE)*0.5, 0), "")</f>
        <v>5403458</v>
      </c>
      <c r="T33" s="534" t="s">
        <v>2320</v>
      </c>
      <c r="U33" s="163" t="str">
        <f>IFERROR(IF(AG33&lt;&gt;"",Q33*VLOOKUP(N33,【参考】数式用!$AG$2:$AL$48,MATCH(P33,【参考】数式用!$AI$4:$AL$4,0)+2,0), ""), "")</f>
        <v/>
      </c>
      <c r="V33" s="45"/>
      <c r="W33" s="934">
        <v>1</v>
      </c>
      <c r="X33" s="935"/>
      <c r="Y33" s="46" t="s">
        <v>2321</v>
      </c>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1111111127</v>
      </c>
      <c r="C34" s="912"/>
      <c r="D34" s="912"/>
      <c r="E34" s="912"/>
      <c r="F34" s="912"/>
      <c r="G34" s="912"/>
      <c r="H34" s="912"/>
      <c r="I34" s="913"/>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36">
        <v>14885000</v>
      </c>
      <c r="R34" s="937"/>
      <c r="S34" s="161">
        <f>IFERROR(ROUNDDOWN(Q34*VLOOKUP(N34,【参考】数式用!$AR$2:$AW$48,MATCH(P34,【参考】数式用!$AT$4:$AW$4)+2,FALSE)*0.5, 0), "")</f>
        <v>5403458</v>
      </c>
      <c r="T34" s="534" t="s">
        <v>2320</v>
      </c>
      <c r="U34" s="459" t="str">
        <f>IFERROR(IF(AG34&lt;&gt;"",Q34*VLOOKUP(N34,【参考】数式用!$AG$2:$AL$48,MATCH(P34,【参考】数式用!$AI$4:$AL$4,0)+2,0), ""), "")</f>
        <v/>
      </c>
      <c r="V34" s="45"/>
      <c r="W34" s="934"/>
      <c r="X34" s="935"/>
      <c r="Y34" s="46" t="s">
        <v>2321</v>
      </c>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1111111128</v>
      </c>
      <c r="C35" s="1008"/>
      <c r="D35" s="1008"/>
      <c r="E35" s="1008"/>
      <c r="F35" s="1008"/>
      <c r="G35" s="1008"/>
      <c r="H35" s="1008"/>
      <c r="I35" s="100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36">
        <v>14885000</v>
      </c>
      <c r="R35" s="937"/>
      <c r="S35" s="495">
        <f>IFERROR(ROUNDDOWN(Q35*VLOOKUP(N35,【参考】数式用!$AR$2:$AW$48,MATCH(P35,【参考】数式用!$AT$4:$AW$4)+2,FALSE)*0.5, 0), "")</f>
        <v>5403458</v>
      </c>
      <c r="T35" s="535" t="s">
        <v>2320</v>
      </c>
      <c r="U35" s="496" t="str">
        <f>IFERROR(IF(AG35&lt;&gt;"",Q35*VLOOKUP(N35,【参考】数式用!$AG$2:$AL$48,MATCH(P35,【参考】数式用!$AI$4:$AL$4,0)+2,0), ""), "")</f>
        <v/>
      </c>
      <c r="V35" s="497"/>
      <c r="W35" s="934"/>
      <c r="X35" s="935"/>
      <c r="Y35" s="46" t="s">
        <v>2321</v>
      </c>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1111111129</v>
      </c>
      <c r="C36" s="912"/>
      <c r="D36" s="912"/>
      <c r="E36" s="912"/>
      <c r="F36" s="912"/>
      <c r="G36" s="912"/>
      <c r="H36" s="912"/>
      <c r="I36" s="913"/>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36">
        <v>14885000</v>
      </c>
      <c r="R36" s="937"/>
      <c r="S36" s="161">
        <f>IFERROR(ROUNDDOWN(Q36*VLOOKUP(N36,【参考】数式用!$AR$2:$AW$48,MATCH(P36,【参考】数式用!$AT$4:$AW$4)+2,FALSE)*0.5, 0), "")</f>
        <v>5403458</v>
      </c>
      <c r="T36" s="534" t="s">
        <v>2320</v>
      </c>
      <c r="U36" s="163" t="str">
        <f>IFERROR(IF(AG36&lt;&gt;"",Q36*VLOOKUP(N36,【参考】数式用!$AG$2:$AL$48,MATCH(P36,【参考】数式用!$AI$4:$AL$4,0)+2,0), ""), "")</f>
        <v/>
      </c>
      <c r="V36" s="45"/>
      <c r="W36" s="934"/>
      <c r="X36" s="935"/>
      <c r="Y36" s="46" t="s">
        <v>2321</v>
      </c>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1111111130</v>
      </c>
      <c r="C37" s="912"/>
      <c r="D37" s="912"/>
      <c r="E37" s="912"/>
      <c r="F37" s="912"/>
      <c r="G37" s="912"/>
      <c r="H37" s="912"/>
      <c r="I37" s="913"/>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36">
        <v>14885000</v>
      </c>
      <c r="R37" s="937"/>
      <c r="S37" s="161">
        <f>IFERROR(ROUNDDOWN(Q37*VLOOKUP(N37,【参考】数式用!$AR$2:$AW$48,MATCH(P37,【参考】数式用!$AT$4:$AW$4)+2,FALSE)*0.5, 0), "")</f>
        <v>5403458</v>
      </c>
      <c r="T37" s="534" t="s">
        <v>2320</v>
      </c>
      <c r="U37" s="163" t="str">
        <f>IFERROR(IF(AG37&lt;&gt;"",Q37*VLOOKUP(N37,【参考】数式用!$AG$2:$AL$48,MATCH(P37,【参考】数式用!$AI$4:$AL$4,0)+2,0), ""), "")</f>
        <v/>
      </c>
      <c r="V37" s="45"/>
      <c r="W37" s="934">
        <v>1</v>
      </c>
      <c r="X37" s="935"/>
      <c r="Y37" s="46" t="s">
        <v>2321</v>
      </c>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1111111131</v>
      </c>
      <c r="C38" s="912"/>
      <c r="D38" s="912"/>
      <c r="E38" s="912"/>
      <c r="F38" s="912"/>
      <c r="G38" s="912"/>
      <c r="H38" s="912"/>
      <c r="I38" s="913"/>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36">
        <v>14885000</v>
      </c>
      <c r="R38" s="937"/>
      <c r="S38" s="161">
        <f>IFERROR(ROUNDDOWN(Q38*VLOOKUP(N38,【参考】数式用!$AR$2:$AW$48,MATCH(P38,【参考】数式用!$AT$4:$AW$4)+2,FALSE)*0.5, 0), "")</f>
        <v>5403458</v>
      </c>
      <c r="T38" s="535" t="s">
        <v>2320</v>
      </c>
      <c r="U38" s="163" t="str">
        <f>IFERROR(IF(AG38&lt;&gt;"",Q38*VLOOKUP(N38,【参考】数式用!$AG$2:$AL$48,MATCH(P38,【参考】数式用!$AI$4:$AL$4,0)+2,0), ""), "")</f>
        <v/>
      </c>
      <c r="V38" s="45"/>
      <c r="W38" s="934"/>
      <c r="X38" s="935"/>
      <c r="Y38" s="46" t="s">
        <v>2321</v>
      </c>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1111111132</v>
      </c>
      <c r="C39" s="912"/>
      <c r="D39" s="912"/>
      <c r="E39" s="912"/>
      <c r="F39" s="912"/>
      <c r="G39" s="912"/>
      <c r="H39" s="912"/>
      <c r="I39" s="913"/>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36">
        <v>18246000</v>
      </c>
      <c r="R39" s="937"/>
      <c r="S39" s="161">
        <f>IFERROR(ROUNDDOWN(Q39*VLOOKUP(N39,【参考】数式用!$AR$2:$AW$48,MATCH(P39,【参考】数式用!$AT$4:$AW$4)+2,FALSE)*0.5, 0), "")</f>
        <v>6406601</v>
      </c>
      <c r="T39" s="534" t="s">
        <v>2320</v>
      </c>
      <c r="U39" s="163" t="str">
        <f>IFERROR(IF(AG39&lt;&gt;"",Q39*VLOOKUP(N39,【参考】数式用!$AG$2:$AL$48,MATCH(P39,【参考】数式用!$AI$4:$AL$4,0)+2,0), ""), "")</f>
        <v/>
      </c>
      <c r="V39" s="45"/>
      <c r="W39" s="934">
        <v>1</v>
      </c>
      <c r="X39" s="935"/>
      <c r="Y39" s="46" t="s">
        <v>2321</v>
      </c>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1111111133</v>
      </c>
      <c r="C40" s="912"/>
      <c r="D40" s="912"/>
      <c r="E40" s="912"/>
      <c r="F40" s="912"/>
      <c r="G40" s="912"/>
      <c r="H40" s="912"/>
      <c r="I40" s="913"/>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36">
        <v>18246000</v>
      </c>
      <c r="R40" s="937"/>
      <c r="S40" s="161">
        <f>IFERROR(ROUNDDOWN(Q40*VLOOKUP(N40,【参考】数式用!$AR$2:$AW$48,MATCH(P40,【参考】数式用!$AT$4:$AW$4)+2,FALSE)*0.5, 0), "")</f>
        <v>6406601</v>
      </c>
      <c r="T40" s="534" t="s">
        <v>2320</v>
      </c>
      <c r="U40" s="163" t="str">
        <f>IFERROR(IF(AG40&lt;&gt;"",Q40*VLOOKUP(N40,【参考】数式用!$AG$2:$AL$48,MATCH(P40,【参考】数式用!$AI$4:$AL$4,0)+2,0), ""), "")</f>
        <v/>
      </c>
      <c r="V40" s="45"/>
      <c r="W40" s="934"/>
      <c r="X40" s="935"/>
      <c r="Y40" s="46" t="s">
        <v>2321</v>
      </c>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1111111134</v>
      </c>
      <c r="C41" s="912"/>
      <c r="D41" s="912"/>
      <c r="E41" s="912"/>
      <c r="F41" s="912"/>
      <c r="G41" s="912"/>
      <c r="H41" s="912"/>
      <c r="I41" s="913"/>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36">
        <v>18246000</v>
      </c>
      <c r="R41" s="937"/>
      <c r="S41" s="161">
        <f>IFERROR(ROUNDDOWN(Q41*VLOOKUP(N41,【参考】数式用!$AR$2:$AW$48,MATCH(P41,【参考】数式用!$AT$4:$AW$4)+2,FALSE)*0.5, 0), "")</f>
        <v>6406601</v>
      </c>
      <c r="T41" s="535" t="s">
        <v>2320</v>
      </c>
      <c r="U41" s="163" t="str">
        <f>IFERROR(IF(AG41&lt;&gt;"",Q41*VLOOKUP(N41,【参考】数式用!$AG$2:$AL$48,MATCH(P41,【参考】数式用!$AI$4:$AL$4,0)+2,0), ""), "")</f>
        <v/>
      </c>
      <c r="V41" s="45"/>
      <c r="W41" s="934"/>
      <c r="X41" s="935"/>
      <c r="Y41" s="46" t="s">
        <v>2321</v>
      </c>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1111111135</v>
      </c>
      <c r="C42" s="912"/>
      <c r="D42" s="912"/>
      <c r="E42" s="912"/>
      <c r="F42" s="912"/>
      <c r="G42" s="912"/>
      <c r="H42" s="912"/>
      <c r="I42" s="913"/>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36">
        <v>18246000</v>
      </c>
      <c r="R42" s="937"/>
      <c r="S42" s="161">
        <f>IFERROR(ROUNDDOWN(Q42*VLOOKUP(N42,【参考】数式用!$AR$2:$AW$48,MATCH(P42,【参考】数式用!$AT$4:$AW$4)+2,FALSE)*0.5, 0), "")</f>
        <v>6406601</v>
      </c>
      <c r="T42" s="534" t="s">
        <v>2320</v>
      </c>
      <c r="U42" s="163" t="str">
        <f>IFERROR(IF(AG42&lt;&gt;"",Q42*VLOOKUP(N42,【参考】数式用!$AG$2:$AL$48,MATCH(P42,【参考】数式用!$AI$4:$AL$4,0)+2,0), ""), "")</f>
        <v/>
      </c>
      <c r="V42" s="45"/>
      <c r="W42" s="934"/>
      <c r="X42" s="935"/>
      <c r="Y42" s="46" t="s">
        <v>2321</v>
      </c>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1111111136</v>
      </c>
      <c r="C43" s="912"/>
      <c r="D43" s="912"/>
      <c r="E43" s="912"/>
      <c r="F43" s="912"/>
      <c r="G43" s="912"/>
      <c r="H43" s="912"/>
      <c r="I43" s="913"/>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36">
        <v>13734000</v>
      </c>
      <c r="R43" s="937"/>
      <c r="S43" s="161">
        <f>IFERROR(ROUNDDOWN(Q43*VLOOKUP(N43,【参考】数式用!$AR$2:$AW$48,MATCH(P43,【参考】数式用!$AT$4:$AW$4)+2,FALSE)*0.5, 0), "")</f>
        <v>4544338</v>
      </c>
      <c r="T43" s="534" t="s">
        <v>2320</v>
      </c>
      <c r="U43" s="163" t="str">
        <f>IFERROR(IF(AG43&lt;&gt;"",Q43*VLOOKUP(N43,【参考】数式用!$AG$2:$AL$48,MATCH(P43,【参考】数式用!$AI$4:$AL$4,0)+2,0), ""), "")</f>
        <v/>
      </c>
      <c r="V43" s="45"/>
      <c r="W43" s="934">
        <v>1</v>
      </c>
      <c r="X43" s="935"/>
      <c r="Y43" s="46" t="s">
        <v>2321</v>
      </c>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1111111137</v>
      </c>
      <c r="C44" s="912"/>
      <c r="D44" s="912"/>
      <c r="E44" s="912"/>
      <c r="F44" s="912"/>
      <c r="G44" s="912"/>
      <c r="H44" s="912"/>
      <c r="I44" s="913"/>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36">
        <v>13734000</v>
      </c>
      <c r="R44" s="937"/>
      <c r="S44" s="161">
        <f>IFERROR(ROUNDDOWN(Q44*VLOOKUP(N44,【参考】数式用!$AR$2:$AW$48,MATCH(P44,【参考】数式用!$AT$4:$AW$4)+2,FALSE)*0.5, 0), "")</f>
        <v>4544338</v>
      </c>
      <c r="T44" s="535" t="s">
        <v>2320</v>
      </c>
      <c r="U44" s="163" t="str">
        <f>IFERROR(IF(AG44&lt;&gt;"",Q44*VLOOKUP(N44,【参考】数式用!$AG$2:$AL$48,MATCH(P44,【参考】数式用!$AI$4:$AL$4,0)+2,0), ""), "")</f>
        <v/>
      </c>
      <c r="V44" s="45"/>
      <c r="W44" s="934">
        <v>1</v>
      </c>
      <c r="X44" s="935"/>
      <c r="Y44" s="46" t="s">
        <v>2321</v>
      </c>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1111111138</v>
      </c>
      <c r="C45" s="912"/>
      <c r="D45" s="912"/>
      <c r="E45" s="912"/>
      <c r="F45" s="912"/>
      <c r="G45" s="912"/>
      <c r="H45" s="912"/>
      <c r="I45" s="913"/>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36">
        <v>13986000</v>
      </c>
      <c r="R45" s="937"/>
      <c r="S45" s="161">
        <f>IFERROR(ROUNDDOWN(Q45*VLOOKUP(N45,【参考】数式用!$AR$2:$AW$48,MATCH(P45,【参考】数式用!$AT$4:$AW$4)+2,FALSE)*0.5, 0), "")</f>
        <v>4627720</v>
      </c>
      <c r="T45" s="534" t="s">
        <v>2320</v>
      </c>
      <c r="U45" s="163" t="str">
        <f>IFERROR(IF(AG45&lt;&gt;"",Q45*VLOOKUP(N45,【参考】数式用!$AG$2:$AL$48,MATCH(P45,【参考】数式用!$AI$4:$AL$4,0)+2,0), ""), "")</f>
        <v/>
      </c>
      <c r="V45" s="45"/>
      <c r="W45" s="934"/>
      <c r="X45" s="935"/>
      <c r="Y45" s="46" t="s">
        <v>2321</v>
      </c>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1111111139</v>
      </c>
      <c r="C46" s="912"/>
      <c r="D46" s="912"/>
      <c r="E46" s="912"/>
      <c r="F46" s="912"/>
      <c r="G46" s="912"/>
      <c r="H46" s="912"/>
      <c r="I46" s="913"/>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36">
        <v>13986000</v>
      </c>
      <c r="R46" s="937"/>
      <c r="S46" s="161">
        <f>IFERROR(ROUNDDOWN(Q46*VLOOKUP(N46,【参考】数式用!$AR$2:$AW$48,MATCH(P46,【参考】数式用!$AT$4:$AW$4)+2,FALSE)*0.5, 0), "")</f>
        <v>4627720</v>
      </c>
      <c r="T46" s="534" t="s">
        <v>2320</v>
      </c>
      <c r="U46" s="163" t="str">
        <f>IFERROR(IF(AG46&lt;&gt;"",Q46*VLOOKUP(N46,【参考】数式用!$AG$2:$AL$48,MATCH(P46,【参考】数式用!$AI$4:$AL$4,0)+2,0), ""), "")</f>
        <v/>
      </c>
      <c r="V46" s="45"/>
      <c r="W46" s="934"/>
      <c r="X46" s="935"/>
      <c r="Y46" s="46" t="s">
        <v>2321</v>
      </c>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1111111140</v>
      </c>
      <c r="C47" s="912"/>
      <c r="D47" s="912"/>
      <c r="E47" s="912"/>
      <c r="F47" s="912"/>
      <c r="G47" s="912"/>
      <c r="H47" s="912"/>
      <c r="I47" s="913"/>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36">
        <v>7357600</v>
      </c>
      <c r="R47" s="937"/>
      <c r="S47" s="161">
        <f>IFERROR(ROUNDDOWN(Q47*VLOOKUP(N47,【参考】数式用!$AR$2:$AW$48,MATCH(P47,【参考】数式用!$AT$4:$AW$4)+2,FALSE)*0.5, 0), "")</f>
        <v>2279819</v>
      </c>
      <c r="T47" s="535" t="s">
        <v>2320</v>
      </c>
      <c r="U47" s="163" t="str">
        <f>IFERROR(IF(AG47&lt;&gt;"",Q47*VLOOKUP(N47,【参考】数式用!$AG$2:$AL$48,MATCH(P47,【参考】数式用!$AI$4:$AL$4,0)+2,0), ""), "")</f>
        <v/>
      </c>
      <c r="V47" s="45"/>
      <c r="W47" s="934">
        <v>1</v>
      </c>
      <c r="X47" s="935"/>
      <c r="Y47" s="46" t="s">
        <v>2321</v>
      </c>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1111111141</v>
      </c>
      <c r="C48" s="912"/>
      <c r="D48" s="912"/>
      <c r="E48" s="912"/>
      <c r="F48" s="912"/>
      <c r="G48" s="912"/>
      <c r="H48" s="912"/>
      <c r="I48" s="913"/>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36">
        <v>7357600</v>
      </c>
      <c r="R48" s="937"/>
      <c r="S48" s="161">
        <f>IFERROR(ROUNDDOWN(Q48*VLOOKUP(N48,【参考】数式用!$AR$2:$AW$48,MATCH(P48,【参考】数式用!$AT$4:$AW$4)+2,FALSE)*0.5, 0), "")</f>
        <v>2279819</v>
      </c>
      <c r="T48" s="534" t="s">
        <v>2320</v>
      </c>
      <c r="U48" s="163" t="str">
        <f>IFERROR(IF(AG48&lt;&gt;"",Q48*VLOOKUP(N48,【参考】数式用!$AG$2:$AL$48,MATCH(P48,【参考】数式用!$AI$4:$AL$4,0)+2,0), ""), "")</f>
        <v/>
      </c>
      <c r="V48" s="45"/>
      <c r="W48" s="934"/>
      <c r="X48" s="935"/>
      <c r="Y48" s="46" t="s">
        <v>2321</v>
      </c>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1111111142</v>
      </c>
      <c r="C49" s="912"/>
      <c r="D49" s="912"/>
      <c r="E49" s="912"/>
      <c r="F49" s="912"/>
      <c r="G49" s="912"/>
      <c r="H49" s="912"/>
      <c r="I49" s="913"/>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36">
        <v>7357600</v>
      </c>
      <c r="R49" s="937"/>
      <c r="S49" s="161">
        <f>IFERROR(ROUNDDOWN(Q49*VLOOKUP(N49,【参考】数式用!$AR$2:$AW$48,MATCH(P49,【参考】数式用!$AT$4:$AW$4)+2,FALSE)*0.5, 0), "")</f>
        <v>2279819</v>
      </c>
      <c r="T49" s="534" t="s">
        <v>2320</v>
      </c>
      <c r="U49" s="163" t="str">
        <f>IFERROR(IF(AG49&lt;&gt;"",Q49*VLOOKUP(N49,【参考】数式用!$AG$2:$AL$48,MATCH(P49,【参考】数式用!$AI$4:$AL$4,0)+2,0), ""), "")</f>
        <v/>
      </c>
      <c r="V49" s="45"/>
      <c r="W49" s="934"/>
      <c r="X49" s="935"/>
      <c r="Y49" s="46" t="s">
        <v>2321</v>
      </c>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1111111143</v>
      </c>
      <c r="C50" s="912"/>
      <c r="D50" s="912"/>
      <c r="E50" s="912"/>
      <c r="F50" s="912"/>
      <c r="G50" s="912"/>
      <c r="H50" s="912"/>
      <c r="I50" s="913"/>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36">
        <v>5003100</v>
      </c>
      <c r="R50" s="937"/>
      <c r="S50" s="161">
        <f>IFERROR(ROUNDDOWN(Q50*VLOOKUP(N50,【参考】数式用!$AR$2:$AW$48,MATCH(P50,【参考】数式用!$AT$4:$AW$4)+2,FALSE)*0.5, 0), "")</f>
        <v>1543509</v>
      </c>
      <c r="T50" s="535" t="s">
        <v>2320</v>
      </c>
      <c r="U50" s="163" t="str">
        <f>IFERROR(IF(AG50&lt;&gt;"",Q50*VLOOKUP(N50,【参考】数式用!$AG$2:$AL$48,MATCH(P50,【参考】数式用!$AI$4:$AL$4,0)+2,0), ""), "")</f>
        <v/>
      </c>
      <c r="V50" s="45"/>
      <c r="W50" s="934"/>
      <c r="X50" s="935"/>
      <c r="Y50" s="46" t="s">
        <v>2321</v>
      </c>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1111111144</v>
      </c>
      <c r="C51" s="912"/>
      <c r="D51" s="912"/>
      <c r="E51" s="912"/>
      <c r="F51" s="912"/>
      <c r="G51" s="912"/>
      <c r="H51" s="912"/>
      <c r="I51" s="913"/>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36">
        <v>5003100</v>
      </c>
      <c r="R51" s="937"/>
      <c r="S51" s="161">
        <f>IFERROR(ROUNDDOWN(Q51*VLOOKUP(N51,【参考】数式用!$AR$2:$AW$48,MATCH(P51,【参考】数式用!$AT$4:$AW$4)+2,FALSE)*0.5, 0), "")</f>
        <v>1543509</v>
      </c>
      <c r="T51" s="534" t="s">
        <v>2320</v>
      </c>
      <c r="U51" s="163" t="str">
        <f>IFERROR(IF(AG51&lt;&gt;"",Q51*VLOOKUP(N51,【参考】数式用!$AG$2:$AL$48,MATCH(P51,【参考】数式用!$AI$4:$AL$4,0)+2,0), ""), "")</f>
        <v/>
      </c>
      <c r="V51" s="45"/>
      <c r="W51" s="934"/>
      <c r="X51" s="935"/>
      <c r="Y51" s="46" t="s">
        <v>2321</v>
      </c>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1111111145</v>
      </c>
      <c r="C52" s="912"/>
      <c r="D52" s="912"/>
      <c r="E52" s="912"/>
      <c r="F52" s="912"/>
      <c r="G52" s="912"/>
      <c r="H52" s="912"/>
      <c r="I52" s="913"/>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36">
        <v>5003100</v>
      </c>
      <c r="R52" s="937"/>
      <c r="S52" s="161">
        <f>IFERROR(ROUNDDOWN(Q52*VLOOKUP(N52,【参考】数式用!$AR$2:$AW$48,MATCH(P52,【参考】数式用!$AT$4:$AW$4)+2,FALSE)*0.5, 0), "")</f>
        <v>1543509</v>
      </c>
      <c r="T52" s="534" t="s">
        <v>2320</v>
      </c>
      <c r="U52" s="163" t="str">
        <f>IFERROR(IF(AG52&lt;&gt;"",Q52*VLOOKUP(N52,【参考】数式用!$AG$2:$AL$48,MATCH(P52,【参考】数式用!$AI$4:$AL$4,0)+2,0), ""), "")</f>
        <v/>
      </c>
      <c r="V52" s="45"/>
      <c r="W52" s="934">
        <v>1</v>
      </c>
      <c r="X52" s="935"/>
      <c r="Y52" s="46" t="s">
        <v>2321</v>
      </c>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1111111146</v>
      </c>
      <c r="C53" s="912"/>
      <c r="D53" s="912"/>
      <c r="E53" s="912"/>
      <c r="F53" s="912"/>
      <c r="G53" s="912"/>
      <c r="H53" s="912"/>
      <c r="I53" s="913"/>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36">
        <v>5003100</v>
      </c>
      <c r="R53" s="937"/>
      <c r="S53" s="161">
        <f>IFERROR(ROUNDDOWN(Q53*VLOOKUP(N53,【参考】数式用!$AR$2:$AW$48,MATCH(P53,【参考】数式用!$AT$4:$AW$4)+2,FALSE)*0.5, 0), "")</f>
        <v>1543509</v>
      </c>
      <c r="T53" s="535" t="s">
        <v>2320</v>
      </c>
      <c r="U53" s="163" t="str">
        <f>IFERROR(IF(AG53&lt;&gt;"",Q53*VLOOKUP(N53,【参考】数式用!$AG$2:$AL$48,MATCH(P53,【参考】数式用!$AI$4:$AL$4,0)+2,0), ""), "")</f>
        <v/>
      </c>
      <c r="V53" s="45"/>
      <c r="W53" s="934"/>
      <c r="X53" s="935"/>
      <c r="Y53" s="46" t="s">
        <v>2321</v>
      </c>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1111111147</v>
      </c>
      <c r="C54" s="912"/>
      <c r="D54" s="912"/>
      <c r="E54" s="912"/>
      <c r="F54" s="912"/>
      <c r="G54" s="912"/>
      <c r="H54" s="912"/>
      <c r="I54" s="913"/>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36">
        <v>5003100</v>
      </c>
      <c r="R54" s="937"/>
      <c r="S54" s="161">
        <f>IFERROR(ROUNDDOWN(Q54*VLOOKUP(N54,【参考】数式用!$AR$2:$AW$48,MATCH(P54,【参考】数式用!$AT$4:$AW$4)+2,FALSE)*0.5, 0), "")</f>
        <v>1543509</v>
      </c>
      <c r="T54" s="534" t="s">
        <v>2320</v>
      </c>
      <c r="U54" s="163" t="str">
        <f>IFERROR(IF(AG54&lt;&gt;"",Q54*VLOOKUP(N54,【参考】数式用!$AG$2:$AL$48,MATCH(P54,【参考】数式用!$AI$4:$AL$4,0)+2,0), ""), "")</f>
        <v/>
      </c>
      <c r="V54" s="45"/>
      <c r="W54" s="934"/>
      <c r="X54" s="935"/>
      <c r="Y54" s="46" t="s">
        <v>2321</v>
      </c>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1111111148</v>
      </c>
      <c r="C55" s="912"/>
      <c r="D55" s="912"/>
      <c r="E55" s="912"/>
      <c r="F55" s="912"/>
      <c r="G55" s="912"/>
      <c r="H55" s="912"/>
      <c r="I55" s="913"/>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36">
        <v>22050000</v>
      </c>
      <c r="R55" s="937"/>
      <c r="S55" s="161">
        <f>IFERROR(ROUNDDOWN(Q55*VLOOKUP(N55,【参考】数式用!$AR$2:$AW$48,MATCH(P55,【参考】数式用!$AT$4:$AW$4)+2,FALSE)*0.5, 0), "")</f>
        <v>7136718</v>
      </c>
      <c r="T55" s="534" t="s">
        <v>2320</v>
      </c>
      <c r="U55" s="163" t="str">
        <f>IFERROR(IF(AG55&lt;&gt;"",Q55*VLOOKUP(N55,【参考】数式用!$AG$2:$AL$48,MATCH(P55,【参考】数式用!$AI$4:$AL$4,0)+2,0), ""), "")</f>
        <v/>
      </c>
      <c r="V55" s="45"/>
      <c r="W55" s="934"/>
      <c r="X55" s="935"/>
      <c r="Y55" s="46" t="s">
        <v>2321</v>
      </c>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1111111149</v>
      </c>
      <c r="C56" s="912"/>
      <c r="D56" s="912"/>
      <c r="E56" s="912"/>
      <c r="F56" s="912"/>
      <c r="G56" s="912"/>
      <c r="H56" s="912"/>
      <c r="I56" s="913"/>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36">
        <v>22050000</v>
      </c>
      <c r="R56" s="937"/>
      <c r="S56" s="161">
        <f>IFERROR(ROUNDDOWN(Q56*VLOOKUP(N56,【参考】数式用!$AR$2:$AW$48,MATCH(P56,【参考】数式用!$AT$4:$AW$4)+2,FALSE)*0.5, 0), "")</f>
        <v>7136718</v>
      </c>
      <c r="T56" s="535" t="s">
        <v>2320</v>
      </c>
      <c r="U56" s="163" t="str">
        <f>IFERROR(IF(AG56&lt;&gt;"",Q56*VLOOKUP(N56,【参考】数式用!$AG$2:$AL$48,MATCH(P56,【参考】数式用!$AI$4:$AL$4,0)+2,0), ""), "")</f>
        <v/>
      </c>
      <c r="V56" s="45"/>
      <c r="W56" s="934"/>
      <c r="X56" s="935"/>
      <c r="Y56" s="46" t="s">
        <v>2321</v>
      </c>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1111111150</v>
      </c>
      <c r="C57" s="912"/>
      <c r="D57" s="912"/>
      <c r="E57" s="912"/>
      <c r="F57" s="912"/>
      <c r="G57" s="912"/>
      <c r="H57" s="912"/>
      <c r="I57" s="913"/>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36">
        <v>22050000</v>
      </c>
      <c r="R57" s="937"/>
      <c r="S57" s="161">
        <f>IFERROR(ROUNDDOWN(Q57*VLOOKUP(N57,【参考】数式用!$AR$2:$AW$48,MATCH(P57,【参考】数式用!$AT$4:$AW$4)+2,FALSE)*0.5, 0), "")</f>
        <v>7136718</v>
      </c>
      <c r="T57" s="534" t="s">
        <v>2320</v>
      </c>
      <c r="U57" s="163" t="str">
        <f>IFERROR(IF(AG57&lt;&gt;"",Q57*VLOOKUP(N57,【参考】数式用!$AG$2:$AL$48,MATCH(P57,【参考】数式用!$AI$4:$AL$4,0)+2,0), ""), "")</f>
        <v/>
      </c>
      <c r="V57" s="45"/>
      <c r="W57" s="934"/>
      <c r="X57" s="935"/>
      <c r="Y57" s="46" t="s">
        <v>2321</v>
      </c>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1111111151</v>
      </c>
      <c r="C58" s="912"/>
      <c r="D58" s="912"/>
      <c r="E58" s="912"/>
      <c r="F58" s="912"/>
      <c r="G58" s="912"/>
      <c r="H58" s="912"/>
      <c r="I58" s="913"/>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36">
        <v>8280000</v>
      </c>
      <c r="R58" s="937"/>
      <c r="S58" s="161">
        <f>IFERROR(ROUNDDOWN(Q58*VLOOKUP(N58,【参考】数式用!$AR$2:$AW$48,MATCH(P58,【参考】数式用!$AT$4:$AW$4)+2,FALSE)*0.5, 0), "")</f>
        <v>2944000</v>
      </c>
      <c r="T58" s="534" t="s">
        <v>2320</v>
      </c>
      <c r="U58" s="163" t="str">
        <f>IFERROR(IF(AG58&lt;&gt;"",Q58*VLOOKUP(N58,【参考】数式用!$AG$2:$AL$48,MATCH(P58,【参考】数式用!$AI$4:$AL$4,0)+2,0), ""), "")</f>
        <v/>
      </c>
      <c r="V58" s="45"/>
      <c r="W58" s="934"/>
      <c r="X58" s="935"/>
      <c r="Y58" s="46" t="s">
        <v>2321</v>
      </c>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1111111152</v>
      </c>
      <c r="C59" s="912"/>
      <c r="D59" s="912"/>
      <c r="E59" s="912"/>
      <c r="F59" s="912"/>
      <c r="G59" s="912"/>
      <c r="H59" s="912"/>
      <c r="I59" s="913"/>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36">
        <v>8280000</v>
      </c>
      <c r="R59" s="937"/>
      <c r="S59" s="161">
        <f>IFERROR(ROUNDDOWN(Q59*VLOOKUP(N59,【参考】数式用!$AR$2:$AW$48,MATCH(P59,【参考】数式用!$AT$4:$AW$4)+2,FALSE)*0.5, 0), "")</f>
        <v>2944000</v>
      </c>
      <c r="T59" s="535" t="s">
        <v>2320</v>
      </c>
      <c r="U59" s="163" t="str">
        <f>IFERROR(IF(AG59&lt;&gt;"",Q59*VLOOKUP(N59,【参考】数式用!$AG$2:$AL$48,MATCH(P59,【参考】数式用!$AI$4:$AL$4,0)+2,0), ""), "")</f>
        <v/>
      </c>
      <c r="V59" s="45"/>
      <c r="W59" s="934"/>
      <c r="X59" s="935"/>
      <c r="Y59" s="46" t="s">
        <v>2321</v>
      </c>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1111111153</v>
      </c>
      <c r="C60" s="912"/>
      <c r="D60" s="912"/>
      <c r="E60" s="912"/>
      <c r="F60" s="912"/>
      <c r="G60" s="912"/>
      <c r="H60" s="912"/>
      <c r="I60" s="913"/>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36">
        <v>8280000</v>
      </c>
      <c r="R60" s="937"/>
      <c r="S60" s="161">
        <f>IFERROR(ROUNDDOWN(Q60*VLOOKUP(N60,【参考】数式用!$AR$2:$AW$48,MATCH(P60,【参考】数式用!$AT$4:$AW$4)+2,FALSE)*0.5, 0), "")</f>
        <v>2944000</v>
      </c>
      <c r="T60" s="534" t="s">
        <v>2320</v>
      </c>
      <c r="U60" s="163" t="str">
        <f>IFERROR(IF(AG60&lt;&gt;"",Q60*VLOOKUP(N60,【参考】数式用!$AG$2:$AL$48,MATCH(P60,【参考】数式用!$AI$4:$AL$4,0)+2,0), ""), "")</f>
        <v/>
      </c>
      <c r="V60" s="45"/>
      <c r="W60" s="934"/>
      <c r="X60" s="935"/>
      <c r="Y60" s="46" t="s">
        <v>2321</v>
      </c>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ED9DAE24-EC0C-4CB4-B465-B8A8530BFD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KC3521</cp:lastModifiedBy>
  <cp:revision/>
  <cp:lastPrinted>2026-03-29T06:14:58Z</cp:lastPrinted>
  <dcterms:created xsi:type="dcterms:W3CDTF">2023-01-10T13:53:21Z</dcterms:created>
  <dcterms:modified xsi:type="dcterms:W3CDTF">2026-03-29T06:15:02Z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